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7" activeTab="0"/>
  </bookViews>
  <sheets>
    <sheet name="Période 1" sheetId="1" r:id="rId1"/>
    <sheet name="Période 2" sheetId="2" r:id="rId2"/>
    <sheet name="Période 3" sheetId="3" r:id="rId3"/>
    <sheet name="Période 4" sheetId="4" r:id="rId4"/>
    <sheet name="Période 5" sheetId="5" r:id="rId5"/>
    <sheet name="Gestion" sheetId="6" state="hidden" r:id="rId6"/>
  </sheets>
  <definedNames>
    <definedName name="_xlnm.Print_Area" localSheetId="0">'Période 1'!$A$1:$S$43</definedName>
    <definedName name="_xlnm.Print_Area" localSheetId="1">'Période 2'!$A$1:$S$44</definedName>
    <definedName name="_xlnm.Print_Area" localSheetId="2">'Période 3'!$A$1:$S$43</definedName>
    <definedName name="_xlnm.Print_Area" localSheetId="3">'Période 4'!$A$1:$S$43</definedName>
    <definedName name="_xlnm.Print_Area" localSheetId="4">'Période 5'!$A$1:$S$43</definedName>
    <definedName name="AnnéeChoisie">'Gestion'!$B$2</definedName>
    <definedName name="Période_1">NA()</definedName>
    <definedName name="Période_2">NA()</definedName>
    <definedName name="ZoneChoisie">'Gestion'!$B$1</definedName>
    <definedName name="__Anonymous_Sheet_DB__5">'Gestion'!$A$25:$B$38</definedName>
  </definedNames>
  <calcPr fullCalcOnLoad="1"/>
</workbook>
</file>

<file path=xl/sharedStrings.xml><?xml version="1.0" encoding="utf-8"?>
<sst xmlns="http://schemas.openxmlformats.org/spreadsheetml/2006/main" count="473" uniqueCount="80">
  <si>
    <t>Nom :</t>
  </si>
  <si>
    <t>Prénom :</t>
  </si>
  <si>
    <t>École de rattachement :</t>
  </si>
  <si>
    <t xml:space="preserve">Circonscription : </t>
  </si>
  <si>
    <t>Saisir l'année scolaire et la zone académique ci-dessous</t>
  </si>
  <si>
    <t>2016-2017</t>
  </si>
  <si>
    <t>Zone A</t>
  </si>
  <si>
    <t xml:space="preserve">du </t>
  </si>
  <si>
    <t xml:space="preserve">au </t>
  </si>
  <si>
    <t>lundi</t>
  </si>
  <si>
    <t>mardi</t>
  </si>
  <si>
    <t>mercredi</t>
  </si>
  <si>
    <t>jeudi</t>
  </si>
  <si>
    <t>vendredi</t>
  </si>
  <si>
    <t>Service 
effectué
dans la 
semaine</t>
  </si>
  <si>
    <t>Solde
de la
semaine</t>
  </si>
  <si>
    <t>école</t>
  </si>
  <si>
    <t xml:space="preserve">En cas de : congé maladie, grève, jour férié, journée vaquée…
Il faut compter :
- soit le nombre d’heures de l’école de rattachement 
- soit celui de l’école où est effectué le remplacement si celui-ci dure toute la semaine ou bien s’il est encadré par 2 jours de remplacement dans la même école. </t>
  </si>
  <si>
    <r>
      <t xml:space="preserve">Dans les cellules "école", inscrire pour mémoire, le nom de l'école d'exercice.
</t>
    </r>
    <r>
      <rPr>
        <b/>
        <i/>
        <sz val="10"/>
        <color indexed="63"/>
        <rFont val="Arial"/>
        <family val="1"/>
      </rPr>
      <t>Dans les cellules bleues, saisir la durée horaire effectuée : Pour 6 h de classe, saisir : 6:00 ; pour 5h30, saisir : 5:30 ; etc …</t>
    </r>
  </si>
  <si>
    <t>Solde 
à récupérer*
sur la
période</t>
  </si>
  <si>
    <t>Récupération des heures</t>
  </si>
  <si>
    <t>Indiquer ci-contre les dates (pour mémoire) ainsi que les heures récupérées sur la période.</t>
  </si>
  <si>
    <t>date</t>
  </si>
  <si>
    <t>heures</t>
  </si>
  <si>
    <t>Total 
récupéré sur la période</t>
  </si>
  <si>
    <t>Solde à récupérer* : voir le Décret n° 2014-942 du 20 août 2014 relatif aux obligations de service des personnels enseignants du premier degré :</t>
  </si>
  <si>
    <t>Reste à 
récupérer sur l'année</t>
  </si>
  <si>
    <t xml:space="preserve">http://www.legifrance.gouv.fr/affichTexte.do?cidTexte=JORFTEXT000029390985&amp;dateTexte=&amp;categorieLien=id </t>
  </si>
  <si>
    <t>Les choix de l'année scolaire et de la zone académique se font dans l'onglet « Période 1 »</t>
  </si>
  <si>
    <t>Cumul à récupérer 
sur l'année</t>
  </si>
  <si>
    <t>Zone acad. choisie :</t>
  </si>
  <si>
    <t>Dans les calendriers ci-dessous, la « vacance » du vendredi de l'ascension est modifiable indépendamment pour chaque zone. 
Il se peut en effet que certains recteurs décident d'ajustements locaux : en particulier en cas de « non vacance ».</t>
  </si>
  <si>
    <t>Identifiants de la Section :</t>
  </si>
  <si>
    <t>Année scolaire choisie :</t>
  </si>
  <si>
    <t>SNUipp-FSU 07</t>
  </si>
  <si>
    <t>2015-2016</t>
  </si>
  <si>
    <t>2017-2018</t>
  </si>
  <si>
    <t>snu07@snuipp.fr</t>
  </si>
  <si>
    <t>Congés</t>
  </si>
  <si>
    <t>Zone B</t>
  </si>
  <si>
    <t>Zone C</t>
  </si>
  <si>
    <t>ZONE A</t>
  </si>
  <si>
    <t>ZONE B</t>
  </si>
  <si>
    <t>ZONE C</t>
  </si>
  <si>
    <t>TEL 04.75.64.32.02</t>
  </si>
  <si>
    <t>Pré-rentrée</t>
  </si>
  <si>
    <t>Rentrée</t>
  </si>
  <si>
    <t>Toussaint Début</t>
  </si>
  <si>
    <t>Les cellules ci-dessus servent à renseigner le cartouche d'identification présent sur chaque feuille de période.
AC2 : remplacer XX par n° du département de la section.
AC3 : saisir entièrement le mél de la section.
AC4  : saisir le tél de la section (le format N° de tél est automatique).
AC5 : idem ou rien.</t>
  </si>
  <si>
    <t>Toussaint Fin</t>
  </si>
  <si>
    <t>Noël Début</t>
  </si>
  <si>
    <t>Noël Fin</t>
  </si>
  <si>
    <t>Hiver Début</t>
  </si>
  <si>
    <t>Hiver Fin</t>
  </si>
  <si>
    <t>Printemps Début</t>
  </si>
  <si>
    <t>Printemps Fin</t>
  </si>
  <si>
    <t>Vendredi Ascension</t>
  </si>
  <si>
    <t>vaqué</t>
  </si>
  <si>
    <t>non vaqué</t>
  </si>
  <si>
    <t>Sortie</t>
  </si>
  <si>
    <t>Index des choix à proposer 
sur le premier onglet</t>
  </si>
  <si>
    <r>
      <t xml:space="preserve">Cette feuille sert de références aux calculs des périodes 1 à 5.
</t>
    </r>
    <r>
      <rPr>
        <b/>
        <sz val="10.5"/>
        <rFont val="Arial"/>
        <family val="2"/>
      </rPr>
      <t xml:space="preserve">Colonnes A et B : </t>
    </r>
    <r>
      <rPr>
        <b/>
        <sz val="10.5"/>
        <color indexed="53"/>
        <rFont val="Arial"/>
        <family val="2"/>
      </rPr>
      <t xml:space="preserve">Aucune modification ne doit être opérée dans ces cellules.
</t>
    </r>
    <r>
      <rPr>
        <sz val="10"/>
        <rFont val="Arial"/>
        <family val="2"/>
      </rPr>
      <t xml:space="preserve">- Les cellules B1 et B2 reprennent les choix opérés par l'utilisateur dans le premier onglet (Période 1).
- Les cellules B5 à B16 extraient les dates des vacances correspondant aux choix de l'année scolaire et de la zone académique.
- Les cellules A20 à A22 construisent automatiquement la liste des choix proposés dans la cellule A6 de l'onglet Période 1 en fonction des années scolaires indiquées dans le calendrier ci-dessus.
- Les cellules B25 à B38 indiquent - pour mémoire - les jours fériés de l'année scolaire choisie.
- La cellule A40 contient un message d'avertissement qui s'affiche selon le contexte : il est en effet impossible de comptabiliser les « heures en trop » pour les semaines « incomplètes » qui existent pour certaines périodes selon les années scolaires.
</t>
    </r>
    <r>
      <rPr>
        <b/>
        <sz val="10.5"/>
        <rFont val="Arial"/>
        <family val="2"/>
      </rPr>
      <t xml:space="preserve">Plage de cellules de E3 à Y16 :
</t>
    </r>
    <r>
      <rPr>
        <sz val="10"/>
        <rFont val="Arial"/>
        <family val="2"/>
      </rPr>
      <t xml:space="preserve">Cette plage sert à saisir les dates de vacances pour chaque zone pour les trois années scolaires dont le calendrier est connu.
</t>
    </r>
    <r>
      <rPr>
        <b/>
        <sz val="10"/>
        <rFont val="Arial"/>
        <family val="2"/>
      </rPr>
      <t>Pour l'actualisation des calendriers :</t>
    </r>
    <r>
      <rPr>
        <sz val="10"/>
        <rFont val="Arial"/>
        <family val="2"/>
      </rPr>
      <t xml:space="preserve"> 
- dans les cellules E3 ; M3 et U3 il faut respecter le format des années scolaires : « aaaa-aaaa ».
- pour les dates de début et de fin de vacances, il faut respecter le format de date : jj/mm/aa ou jj/mm/aaaa
</t>
    </r>
    <r>
      <rPr>
        <b/>
        <sz val="10.5"/>
        <rFont val="Arial"/>
        <family val="2"/>
      </rPr>
      <t xml:space="preserve">Cellules AC2 à AC5 :
</t>
    </r>
    <r>
      <rPr>
        <sz val="10"/>
        <rFont val="Arial"/>
        <family val="2"/>
      </rPr>
      <t xml:space="preserve">Elles permettent de saisir les identifiants de la section SNU.
</t>
    </r>
    <r>
      <rPr>
        <b/>
        <sz val="10"/>
        <rFont val="Arial"/>
        <family val="2"/>
      </rPr>
      <t>Attention :</t>
    </r>
    <r>
      <rPr>
        <sz val="10"/>
        <rFont val="Arial"/>
        <family val="2"/>
      </rPr>
      <t xml:space="preserve"> une adresse postale (donc contenu long) risque de ne pas « tenir » dans les cellules des périodes.</t>
    </r>
  </si>
  <si>
    <t>Fériés</t>
  </si>
  <si>
    <t>Armistice 1918</t>
  </si>
  <si>
    <t>Ascension</t>
  </si>
  <si>
    <t>Ascension (vendredi de)</t>
  </si>
  <si>
    <t>Assomption</t>
  </si>
  <si>
    <t>Fête du Travail</t>
  </si>
  <si>
    <t>Fête nationale</t>
  </si>
  <si>
    <t>Jour de l'an</t>
  </si>
  <si>
    <t>Noël</t>
  </si>
  <si>
    <t>Pâques</t>
  </si>
  <si>
    <t>Pâques (lundi de)</t>
  </si>
  <si>
    <t>Pentecôte</t>
  </si>
  <si>
    <t>Pentecôte (lundi de)</t>
  </si>
  <si>
    <t>Toussaint</t>
  </si>
  <si>
    <t>Les modifications des calendriers et des identifiants de la section peuvent être opérées après déprotection de cette feuille :
Menu Outils → Protéger le document → Feuille : saisir le mot de passe.</t>
  </si>
  <si>
    <t>Victoire 1945</t>
  </si>
  <si>
    <t>Ce fichier ne peut pas comptabiliser les heures effectuées en trop au cours des semaines « incomplètes ». 
Il vous faudra compter ces heures manuellement.</t>
  </si>
  <si>
    <r>
      <t xml:space="preserve">Les feuilles de chaque période doivent impérativement être </t>
    </r>
    <r>
      <rPr>
        <b/>
        <sz val="10"/>
        <rFont val="Arial"/>
        <family val="2"/>
      </rPr>
      <t>« protégées »</t>
    </r>
    <r>
      <rPr>
        <sz val="10"/>
        <rFont val="Arial"/>
        <family val="2"/>
      </rPr>
      <t xml:space="preserve">, essentiellement pour éviter que l'utilisateur étourdi ne supprime ou modifie par inadvertance telle ou telle formule essentielle : Menu Outils → Protéger le document → Feuille : </t>
    </r>
    <r>
      <rPr>
        <b/>
        <sz val="10"/>
        <rFont val="Arial"/>
        <family val="2"/>
      </rPr>
      <t>décocher</t>
    </r>
    <r>
      <rPr>
        <sz val="10"/>
        <rFont val="Arial"/>
        <family val="2"/>
      </rPr>
      <t xml:space="preserve"> « Sélectionner les cellules protégées » et </t>
    </r>
    <r>
      <rPr>
        <b/>
        <sz val="10"/>
        <rFont val="Arial"/>
        <family val="2"/>
      </rPr>
      <t>saisir</t>
    </r>
    <r>
      <rPr>
        <sz val="10"/>
        <rFont val="Arial"/>
        <family val="2"/>
      </rPr>
      <t xml:space="preserve"> un mot de passe.
De plus, cette feuille-ci ne doit pas être visible par l'utilisateur, il faut la protéger par un mot de passe et la </t>
    </r>
    <r>
      <rPr>
        <b/>
        <sz val="10"/>
        <rFont val="Arial"/>
        <family val="2"/>
      </rPr>
      <t>« masquer »</t>
    </r>
    <r>
      <rPr>
        <sz val="10"/>
        <rFont val="Arial"/>
        <family val="2"/>
      </rPr>
      <t> après usage :
Menu Format → Feuille → Masquer</t>
    </r>
  </si>
</sst>
</file>

<file path=xl/styles.xml><?xml version="1.0" encoding="utf-8"?>
<styleSheet xmlns="http://schemas.openxmlformats.org/spreadsheetml/2006/main">
  <numFmts count="24">
    <numFmt numFmtId="164" formatCode="GENERAL"/>
    <numFmt numFmtId="165" formatCode="#,##0.00&quot; € &quot;;#,##0.00&quot; € &quot;;\-#&quot; € &quot;;@\ "/>
    <numFmt numFmtId="166" formatCode="HH:MM"/>
    <numFmt numFmtId="167" formatCode="00\ 00\ 00\ 00\ 00"/>
    <numFmt numFmtId="168" formatCode="DD/MM"/>
    <numFmt numFmtId="169" formatCode="DDDD, D\ MMMM"/>
    <numFmt numFmtId="170" formatCode="[H]:MM:SS"/>
    <numFmt numFmtId="171" formatCode="[HH]:MM"/>
    <numFmt numFmtId="172" formatCode="H:MM;@"/>
    <numFmt numFmtId="173" formatCode="\+HH:MM\ ;\-HH:MM\ "/>
    <numFmt numFmtId="174" formatCode="\+[HH]:MM;\-[HH]:MM"/>
    <numFmt numFmtId="175" formatCode="0.00"/>
    <numFmt numFmtId="176" formatCode="DD/MM/YY"/>
    <numFmt numFmtId="177" formatCode="DDD\-DD\-MMM"/>
    <numFmt numFmtId="178" formatCode="HH:MM:SS"/>
    <numFmt numFmtId="179" formatCode="DD/MM/YYYY"/>
    <numFmt numFmtId="180" formatCode="HH:MM:SS\ AM/PM"/>
    <numFmt numFmtId="181" formatCode="&quot;VRAI&quot;;&quot;VRAI&quot;;&quot;FAUX&quot;"/>
    <numFmt numFmtId="182" formatCode="\+0.00\ ;\-0.00\ "/>
    <numFmt numFmtId="183" formatCode="0&quot; h&quot;"/>
    <numFmt numFmtId="184" formatCode="YYYY"/>
    <numFmt numFmtId="185" formatCode="DDDD, "/>
    <numFmt numFmtId="186" formatCode="DDD"/>
    <numFmt numFmtId="187" formatCode="DDD\ D\ MMM\ YY"/>
  </numFmts>
  <fonts count="23">
    <font>
      <sz val="10"/>
      <name val="Arial"/>
      <family val="2"/>
    </font>
    <font>
      <b/>
      <sz val="10"/>
      <color indexed="9"/>
      <name val="Arial"/>
      <family val="2"/>
    </font>
    <font>
      <i/>
      <sz val="8"/>
      <name val="Arial"/>
      <family val="2"/>
    </font>
    <font>
      <sz val="10"/>
      <color indexed="55"/>
      <name val="Arial"/>
      <family val="2"/>
    </font>
    <font>
      <sz val="10"/>
      <color indexed="9"/>
      <name val="Arial"/>
      <family val="2"/>
    </font>
    <font>
      <b/>
      <sz val="10"/>
      <name val="Arial"/>
      <family val="2"/>
    </font>
    <font>
      <u val="single"/>
      <sz val="10"/>
      <color indexed="12"/>
      <name val="Arial"/>
      <family val="2"/>
    </font>
    <font>
      <b/>
      <sz val="8"/>
      <name val="Arial"/>
      <family val="2"/>
    </font>
    <font>
      <sz val="8"/>
      <name val="Arial"/>
      <family val="2"/>
    </font>
    <font>
      <b/>
      <sz val="16"/>
      <name val="Arial"/>
      <family val="2"/>
    </font>
    <font>
      <b/>
      <i/>
      <sz val="11"/>
      <name val="Arial"/>
      <family val="2"/>
    </font>
    <font>
      <b/>
      <i/>
      <sz val="10"/>
      <color indexed="63"/>
      <name val="Arial"/>
      <family val="2"/>
    </font>
    <font>
      <sz val="9"/>
      <name val="Arial"/>
      <family val="2"/>
    </font>
    <font>
      <b/>
      <sz val="9"/>
      <name val="Arial"/>
      <family val="2"/>
    </font>
    <font>
      <i/>
      <sz val="10"/>
      <color indexed="63"/>
      <name val="Arial"/>
      <family val="2"/>
    </font>
    <font>
      <b/>
      <sz val="10"/>
      <color indexed="12"/>
      <name val="Arial"/>
      <family val="2"/>
    </font>
    <font>
      <b/>
      <i/>
      <sz val="8"/>
      <color indexed="23"/>
      <name val="Arial"/>
      <family val="2"/>
    </font>
    <font>
      <sz val="8"/>
      <color indexed="9"/>
      <name val="Arial"/>
      <family val="2"/>
    </font>
    <font>
      <sz val="10"/>
      <color indexed="8"/>
      <name val="Arial"/>
      <family val="2"/>
    </font>
    <font>
      <i/>
      <sz val="10"/>
      <name val="Arial"/>
      <family val="2"/>
    </font>
    <font>
      <b/>
      <sz val="12"/>
      <name val="Arial"/>
      <family val="2"/>
    </font>
    <font>
      <b/>
      <sz val="10.5"/>
      <name val="Arial"/>
      <family val="2"/>
    </font>
    <font>
      <b/>
      <sz val="10.5"/>
      <color indexed="53"/>
      <name val="Arial"/>
      <family val="2"/>
    </font>
  </fonts>
  <fills count="11">
    <fill>
      <patternFill/>
    </fill>
    <fill>
      <patternFill patternType="gray125"/>
    </fill>
    <fill>
      <patternFill patternType="solid">
        <fgColor indexed="10"/>
        <bgColor indexed="64"/>
      </patternFill>
    </fill>
    <fill>
      <patternFill patternType="solid">
        <fgColor indexed="17"/>
        <bgColor indexed="64"/>
      </patternFill>
    </fill>
    <fill>
      <patternFill patternType="solid">
        <fgColor indexed="44"/>
        <bgColor indexed="64"/>
      </patternFill>
    </fill>
    <fill>
      <patternFill patternType="solid">
        <fgColor indexed="27"/>
        <bgColor indexed="64"/>
      </patternFill>
    </fill>
    <fill>
      <patternFill patternType="solid">
        <fgColor indexed="50"/>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s>
  <borders count="20">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color indexed="63"/>
      </top>
      <bottom>
        <color indexed="63"/>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23"/>
      </right>
      <top style="hair">
        <color indexed="8"/>
      </top>
      <bottom style="hair">
        <color indexed="8"/>
      </bottom>
    </border>
    <border>
      <left style="hair">
        <color indexed="23"/>
      </left>
      <right style="hair">
        <color indexed="8"/>
      </right>
      <top style="hair">
        <color indexed="8"/>
      </top>
      <bottom style="hair">
        <color indexed="23"/>
      </bottom>
    </border>
    <border>
      <left style="hair">
        <color indexed="23"/>
      </left>
      <right style="hair">
        <color indexed="8"/>
      </right>
      <top style="hair">
        <color indexed="2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s>
  <cellStyleXfs count="3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xf numFmtId="165" fontId="0" fillId="0" borderId="0" applyFill="0" applyBorder="0" applyAlignment="0" applyProtection="0"/>
    <xf numFmtId="164" fontId="1" fillId="2" borderId="1" applyNumberFormat="0" applyProtection="0">
      <alignment horizontal="right" vertical="center"/>
    </xf>
    <xf numFmtId="164" fontId="1" fillId="3" borderId="1" applyNumberFormat="0" applyProtection="0">
      <alignment horizontal="right" vertical="center"/>
    </xf>
    <xf numFmtId="164" fontId="2" fillId="0" borderId="1" applyNumberFormat="0" applyAlignment="0" applyProtection="0"/>
    <xf numFmtId="164" fontId="0" fillId="4" borderId="1" applyNumberFormat="0" applyAlignment="0">
      <protection locked="0"/>
    </xf>
    <xf numFmtId="164" fontId="3" fillId="0" borderId="1" applyNumberFormat="0" applyFill="0" applyAlignment="0" applyProtection="0"/>
    <xf numFmtId="164" fontId="4" fillId="0" borderId="0" applyNumberFormat="0" applyBorder="0" applyAlignment="0">
      <protection hidden="1"/>
    </xf>
    <xf numFmtId="166" fontId="0" fillId="5" borderId="1">
      <alignment horizontal="center"/>
      <protection locked="0"/>
    </xf>
    <xf numFmtId="164" fontId="0" fillId="0" borderId="1" applyNumberFormat="0" applyProtection="0">
      <alignment horizontal="center" vertical="center"/>
    </xf>
    <xf numFmtId="164" fontId="1" fillId="6" borderId="1" applyNumberFormat="0" applyProtection="0">
      <alignment horizontal="right" vertical="center"/>
    </xf>
  </cellStyleXfs>
  <cellXfs count="205">
    <xf numFmtId="164" fontId="0" fillId="0" borderId="0" xfId="0" applyAlignment="1">
      <alignment/>
    </xf>
    <xf numFmtId="164" fontId="0" fillId="0" borderId="0" xfId="0" applyAlignment="1" applyProtection="1">
      <alignment/>
      <protection/>
    </xf>
    <xf numFmtId="164" fontId="0" fillId="0" borderId="0" xfId="0" applyAlignment="1">
      <alignment horizontal="right"/>
    </xf>
    <xf numFmtId="164" fontId="5" fillId="0" borderId="2" xfId="0" applyFont="1" applyBorder="1" applyAlignment="1">
      <alignment horizontal="right"/>
    </xf>
    <xf numFmtId="164" fontId="0" fillId="0" borderId="3" xfId="0" applyBorder="1" applyAlignment="1" applyProtection="1">
      <alignment horizontal="left"/>
      <protection locked="0"/>
    </xf>
    <xf numFmtId="164" fontId="5" fillId="0" borderId="0" xfId="0" applyFont="1" applyAlignment="1">
      <alignment vertical="center"/>
    </xf>
    <xf numFmtId="164" fontId="0" fillId="0" borderId="0" xfId="0" applyBorder="1" applyAlignment="1">
      <alignment/>
    </xf>
    <xf numFmtId="164" fontId="5" fillId="0" borderId="4" xfId="0" applyFont="1" applyBorder="1" applyAlignment="1">
      <alignment horizontal="right"/>
    </xf>
    <xf numFmtId="164" fontId="6" fillId="0" borderId="0" xfId="20" applyNumberFormat="1" applyFill="1" applyBorder="1" applyAlignment="1" applyProtection="1">
      <alignment vertical="center"/>
      <protection hidden="1"/>
    </xf>
    <xf numFmtId="164" fontId="0" fillId="0" borderId="0" xfId="0" applyAlignment="1" applyProtection="1">
      <alignment horizontal="center" vertical="center" wrapText="1"/>
      <protection hidden="1"/>
    </xf>
    <xf numFmtId="167" fontId="0" fillId="0" borderId="0" xfId="0" applyNumberFormat="1" applyFont="1" applyAlignment="1">
      <alignment horizontal="left" vertical="center"/>
    </xf>
    <xf numFmtId="164" fontId="5" fillId="0" borderId="5" xfId="0" applyFont="1" applyBorder="1" applyAlignment="1">
      <alignment horizontal="right"/>
    </xf>
    <xf numFmtId="164" fontId="5" fillId="0" borderId="0" xfId="0" applyFont="1" applyAlignment="1">
      <alignment/>
    </xf>
    <xf numFmtId="164" fontId="7" fillId="0" borderId="0" xfId="0" applyFont="1" applyAlignment="1">
      <alignment horizontal="right"/>
    </xf>
    <xf numFmtId="164" fontId="8" fillId="0" borderId="0" xfId="0" applyFont="1" applyAlignment="1">
      <alignment horizontal="left"/>
    </xf>
    <xf numFmtId="164" fontId="8" fillId="0" borderId="0" xfId="0" applyFont="1" applyAlignment="1">
      <alignment/>
    </xf>
    <xf numFmtId="164" fontId="8" fillId="0" borderId="0" xfId="0" applyFont="1" applyAlignment="1" applyProtection="1">
      <alignment/>
      <protection/>
    </xf>
    <xf numFmtId="164" fontId="9" fillId="7" borderId="1" xfId="0" applyFont="1" applyFill="1" applyBorder="1" applyAlignment="1" applyProtection="1">
      <alignment horizontal="center" vertical="center"/>
      <protection locked="0"/>
    </xf>
    <xf numFmtId="168" fontId="9" fillId="7" borderId="1" xfId="0" applyNumberFormat="1" applyFont="1" applyFill="1" applyBorder="1" applyAlignment="1" applyProtection="1">
      <alignment horizontal="center" vertical="center"/>
      <protection locked="0"/>
    </xf>
    <xf numFmtId="168" fontId="5" fillId="0" borderId="0" xfId="0" applyNumberFormat="1" applyFont="1" applyBorder="1" applyAlignment="1">
      <alignment horizontal="right" vertical="center"/>
    </xf>
    <xf numFmtId="169" fontId="5" fillId="0" borderId="0" xfId="0" applyNumberFormat="1" applyFont="1" applyBorder="1" applyAlignment="1">
      <alignment horizontal="left" vertical="center"/>
    </xf>
    <xf numFmtId="164" fontId="10" fillId="0" borderId="0" xfId="0" applyFont="1" applyAlignment="1">
      <alignment horizontal="center" vertical="center"/>
    </xf>
    <xf numFmtId="168" fontId="9" fillId="0" borderId="0" xfId="0" applyNumberFormat="1" applyFont="1" applyAlignment="1" applyProtection="1">
      <alignment horizontal="center"/>
      <protection/>
    </xf>
    <xf numFmtId="164" fontId="0" fillId="0" borderId="0" xfId="0" applyBorder="1" applyAlignment="1">
      <alignment horizontal="center" vertical="center"/>
    </xf>
    <xf numFmtId="170" fontId="5" fillId="0" borderId="0" xfId="0" applyNumberFormat="1" applyFont="1" applyAlignment="1">
      <alignment horizontal="center" vertical="center"/>
    </xf>
    <xf numFmtId="164" fontId="0" fillId="0" borderId="0" xfId="0" applyBorder="1" applyAlignment="1">
      <alignment horizontal="right" vertical="center"/>
    </xf>
    <xf numFmtId="164" fontId="5" fillId="0" borderId="1" xfId="0" applyFont="1" applyBorder="1" applyAlignment="1">
      <alignment horizontal="center" vertical="center"/>
    </xf>
    <xf numFmtId="164" fontId="5" fillId="0" borderId="6" xfId="0" applyFont="1" applyBorder="1" applyAlignment="1" applyProtection="1">
      <alignment horizontal="center" vertical="center"/>
      <protection/>
    </xf>
    <xf numFmtId="164" fontId="5" fillId="0" borderId="1" xfId="0" applyFont="1" applyBorder="1" applyAlignment="1">
      <alignment horizontal="center" vertical="center" wrapText="1"/>
    </xf>
    <xf numFmtId="164" fontId="5" fillId="0" borderId="0" xfId="0" applyFont="1" applyAlignment="1">
      <alignment horizontal="center" vertical="center"/>
    </xf>
    <xf numFmtId="168" fontId="0" fillId="0" borderId="0" xfId="0" applyNumberFormat="1" applyFill="1" applyBorder="1" applyAlignment="1">
      <alignment horizontal="center" vertical="center"/>
    </xf>
    <xf numFmtId="164" fontId="0" fillId="0" borderId="0" xfId="0" applyFont="1" applyFill="1" applyBorder="1" applyAlignment="1" applyProtection="1">
      <alignment horizontal="left" vertical="center"/>
      <protection locked="0"/>
    </xf>
    <xf numFmtId="168" fontId="0" fillId="0" borderId="0" xfId="0" applyNumberFormat="1" applyFont="1" applyFill="1" applyBorder="1" applyAlignment="1">
      <alignment horizontal="center" vertical="center"/>
    </xf>
    <xf numFmtId="164" fontId="0" fillId="0" borderId="0" xfId="0" applyFont="1" applyFill="1" applyBorder="1" applyAlignment="1" applyProtection="1">
      <alignment horizontal="left" vertical="center"/>
      <protection/>
    </xf>
    <xf numFmtId="171" fontId="0" fillId="0" borderId="0" xfId="0" applyNumberFormat="1" applyFill="1" applyBorder="1" applyAlignment="1">
      <alignment horizontal="right" vertical="center"/>
    </xf>
    <xf numFmtId="172" fontId="0" fillId="0" borderId="0" xfId="0" applyNumberFormat="1" applyFill="1" applyBorder="1" applyAlignment="1">
      <alignment horizontal="right"/>
    </xf>
    <xf numFmtId="173" fontId="0" fillId="0" borderId="0" xfId="0" applyNumberFormat="1" applyAlignment="1">
      <alignment/>
    </xf>
    <xf numFmtId="164" fontId="4" fillId="0" borderId="0" xfId="0" applyFont="1" applyAlignment="1">
      <alignment horizontal="center" vertical="center"/>
    </xf>
    <xf numFmtId="164" fontId="5" fillId="8" borderId="1" xfId="0" applyFont="1" applyFill="1" applyBorder="1" applyAlignment="1">
      <alignment vertical="center" wrapText="1"/>
    </xf>
    <xf numFmtId="172" fontId="0" fillId="0" borderId="0" xfId="0" applyNumberFormat="1" applyFill="1" applyBorder="1" applyAlignment="1" applyProtection="1">
      <alignment horizontal="center" vertical="center"/>
      <protection locked="0"/>
    </xf>
    <xf numFmtId="172" fontId="0" fillId="0" borderId="0" xfId="0" applyNumberFormat="1" applyFill="1" applyBorder="1" applyAlignment="1" applyProtection="1">
      <alignment horizontal="center" vertical="center"/>
      <protection/>
    </xf>
    <xf numFmtId="174" fontId="0" fillId="0" borderId="0" xfId="0" applyNumberFormat="1" applyFont="1" applyFill="1" applyBorder="1" applyAlignment="1">
      <alignment/>
    </xf>
    <xf numFmtId="175" fontId="0" fillId="0" borderId="0" xfId="0" applyNumberFormat="1" applyFill="1" applyBorder="1" applyAlignment="1">
      <alignment horizontal="right"/>
    </xf>
    <xf numFmtId="173" fontId="4" fillId="0" borderId="0" xfId="0" applyNumberFormat="1" applyFont="1" applyFill="1" applyBorder="1" applyAlignment="1">
      <alignment horizontal="right" vertical="center"/>
    </xf>
    <xf numFmtId="174" fontId="0" fillId="0" borderId="0" xfId="0" applyNumberFormat="1" applyFill="1" applyBorder="1" applyAlignment="1">
      <alignment/>
    </xf>
    <xf numFmtId="176" fontId="0" fillId="0" borderId="0" xfId="0" applyNumberFormat="1" applyFont="1" applyFill="1" applyBorder="1" applyAlignment="1" applyProtection="1">
      <alignment horizontal="left" vertical="center"/>
      <protection locked="0"/>
    </xf>
    <xf numFmtId="171" fontId="0" fillId="0" borderId="0"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64" fontId="0" fillId="0" borderId="0" xfId="0" applyFont="1" applyFill="1" applyBorder="1" applyAlignment="1" applyProtection="1">
      <alignment vertical="center"/>
      <protection locked="0"/>
    </xf>
    <xf numFmtId="164" fontId="0" fillId="0" borderId="0" xfId="0" applyFill="1" applyAlignment="1">
      <alignment/>
    </xf>
    <xf numFmtId="173" fontId="4" fillId="0" borderId="0" xfId="0" applyNumberFormat="1" applyFont="1" applyFill="1" applyBorder="1" applyAlignment="1">
      <alignment vertical="center"/>
    </xf>
    <xf numFmtId="171" fontId="0" fillId="0" borderId="0" xfId="0" applyNumberFormat="1" applyFont="1" applyFill="1" applyBorder="1" applyAlignment="1">
      <alignment vertical="center"/>
    </xf>
    <xf numFmtId="164" fontId="8" fillId="0" borderId="0" xfId="0" applyFont="1" applyAlignment="1">
      <alignment horizontal="right"/>
    </xf>
    <xf numFmtId="164" fontId="11" fillId="8" borderId="1" xfId="0" applyFont="1" applyFill="1" applyBorder="1" applyAlignment="1">
      <alignment horizontal="center" vertical="center" wrapText="1"/>
    </xf>
    <xf numFmtId="164" fontId="0" fillId="0" borderId="0" xfId="0" applyBorder="1" applyAlignment="1" applyProtection="1">
      <alignment horizontal="center" vertical="center"/>
      <protection/>
    </xf>
    <xf numFmtId="164" fontId="5" fillId="0" borderId="1" xfId="0" applyFont="1" applyBorder="1" applyAlignment="1">
      <alignment horizontal="right" vertical="center" wrapText="1"/>
    </xf>
    <xf numFmtId="166" fontId="0" fillId="0" borderId="0" xfId="0" applyNumberFormat="1" applyFont="1" applyFill="1" applyBorder="1" applyAlignment="1">
      <alignment vertical="center"/>
    </xf>
    <xf numFmtId="166" fontId="4" fillId="5" borderId="1" xfId="0" applyNumberFormat="1" applyFont="1" applyFill="1" applyBorder="1" applyAlignment="1">
      <alignment horizontal="right" vertical="center"/>
    </xf>
    <xf numFmtId="164" fontId="12" fillId="0" borderId="0" xfId="0" applyFont="1" applyBorder="1" applyAlignment="1">
      <alignment horizontal="right" vertical="center" wrapText="1"/>
    </xf>
    <xf numFmtId="177" fontId="13" fillId="0" borderId="0" xfId="0" applyNumberFormat="1" applyFont="1" applyAlignment="1">
      <alignment vertical="center"/>
    </xf>
    <xf numFmtId="172" fontId="0" fillId="0" borderId="0" xfId="0" applyNumberFormat="1" applyFill="1" applyBorder="1" applyAlignment="1" applyProtection="1">
      <alignment vertical="center"/>
      <protection locked="0"/>
    </xf>
    <xf numFmtId="172" fontId="0" fillId="0" borderId="0" xfId="0" applyNumberFormat="1" applyFill="1" applyBorder="1" applyAlignment="1">
      <alignment/>
    </xf>
    <xf numFmtId="177" fontId="13" fillId="0" borderId="0" xfId="0" applyNumberFormat="1" applyFont="1" applyFill="1" applyBorder="1" applyAlignment="1">
      <alignment vertical="center"/>
    </xf>
    <xf numFmtId="164" fontId="0" fillId="0" borderId="0" xfId="0" applyFill="1" applyBorder="1" applyAlignment="1">
      <alignment/>
    </xf>
    <xf numFmtId="177" fontId="5" fillId="0" borderId="0" xfId="0" applyNumberFormat="1" applyFont="1" applyFill="1" applyBorder="1" applyAlignment="1">
      <alignment vertical="center"/>
    </xf>
    <xf numFmtId="164" fontId="0" fillId="0" borderId="0" xfId="0" applyFill="1" applyBorder="1" applyAlignment="1" applyProtection="1">
      <alignment vertical="center"/>
      <protection/>
    </xf>
    <xf numFmtId="164" fontId="5" fillId="0" borderId="0" xfId="0" applyFont="1" applyFill="1" applyBorder="1" applyAlignment="1">
      <alignment horizontal="right" vertical="center" wrapText="1"/>
    </xf>
    <xf numFmtId="175" fontId="4" fillId="0" borderId="0" xfId="0" applyNumberFormat="1" applyFont="1" applyFill="1" applyBorder="1" applyAlignment="1">
      <alignment vertical="center"/>
    </xf>
    <xf numFmtId="164" fontId="5" fillId="0" borderId="0" xfId="0" applyFont="1" applyAlignment="1">
      <alignment/>
    </xf>
    <xf numFmtId="164" fontId="14" fillId="8" borderId="1" xfId="0" applyFont="1" applyFill="1" applyBorder="1" applyAlignment="1">
      <alignment horizontal="left" vertical="center" wrapText="1"/>
    </xf>
    <xf numFmtId="164" fontId="0" fillId="0" borderId="1" xfId="0" applyFont="1" applyBorder="1" applyAlignment="1">
      <alignment horizontal="center"/>
    </xf>
    <xf numFmtId="178" fontId="0" fillId="0" borderId="0" xfId="0" applyNumberFormat="1" applyBorder="1" applyAlignment="1">
      <alignment vertical="center"/>
    </xf>
    <xf numFmtId="164" fontId="0" fillId="0" borderId="7" xfId="0" applyBorder="1" applyAlignment="1">
      <alignment horizontal="right" vertical="center" wrapText="1"/>
    </xf>
    <xf numFmtId="179" fontId="0" fillId="5" borderId="1" xfId="0" applyNumberFormat="1" applyFill="1" applyBorder="1" applyAlignment="1" applyProtection="1">
      <alignment horizontal="center" vertical="center"/>
      <protection locked="0"/>
    </xf>
    <xf numFmtId="166" fontId="0" fillId="5" borderId="1" xfId="0" applyNumberFormat="1" applyFill="1" applyBorder="1" applyAlignment="1" applyProtection="1">
      <alignment horizontal="center" vertical="center"/>
      <protection locked="0"/>
    </xf>
    <xf numFmtId="164" fontId="0" fillId="0" borderId="0" xfId="0" applyAlignment="1">
      <alignment horizontal="center" vertical="center"/>
    </xf>
    <xf numFmtId="166" fontId="8" fillId="0" borderId="0" xfId="0" applyNumberFormat="1" applyFont="1" applyAlignment="1">
      <alignment horizontal="center"/>
    </xf>
    <xf numFmtId="164" fontId="8" fillId="0" borderId="0" xfId="0" applyFont="1" applyAlignment="1">
      <alignment/>
    </xf>
    <xf numFmtId="164" fontId="5" fillId="8" borderId="8" xfId="0" applyFont="1" applyFill="1" applyBorder="1" applyAlignment="1">
      <alignment horizontal="center" vertical="center"/>
    </xf>
    <xf numFmtId="166" fontId="0" fillId="0" borderId="0" xfId="0" applyNumberFormat="1" applyAlignment="1">
      <alignment vertical="center"/>
    </xf>
    <xf numFmtId="166" fontId="4" fillId="5" borderId="1" xfId="0" applyNumberFormat="1" applyFont="1" applyFill="1" applyBorder="1" applyAlignment="1">
      <alignment horizontal="right" vertical="center" wrapText="1"/>
    </xf>
    <xf numFmtId="164" fontId="15" fillId="8" borderId="9" xfId="0" applyFont="1" applyFill="1" applyBorder="1" applyAlignment="1">
      <alignment horizontal="center" vertical="center"/>
    </xf>
    <xf numFmtId="164" fontId="5" fillId="0" borderId="10" xfId="0" applyFont="1" applyBorder="1" applyAlignment="1">
      <alignment horizontal="right"/>
    </xf>
    <xf numFmtId="164" fontId="0" fillId="0" borderId="3" xfId="0" applyBorder="1" applyAlignment="1" applyProtection="1">
      <alignment horizontal="left"/>
      <protection/>
    </xf>
    <xf numFmtId="164" fontId="6" fillId="0" borderId="0" xfId="20" applyNumberFormat="1" applyFont="1" applyFill="1" applyBorder="1" applyAlignment="1" applyProtection="1">
      <alignment/>
      <protection/>
    </xf>
    <xf numFmtId="164" fontId="16" fillId="0" borderId="0" xfId="0" applyFont="1" applyAlignment="1">
      <alignment horizontal="left"/>
    </xf>
    <xf numFmtId="166" fontId="8" fillId="0" borderId="0" xfId="0" applyNumberFormat="1" applyFont="1" applyAlignment="1">
      <alignment/>
    </xf>
    <xf numFmtId="164" fontId="9" fillId="0" borderId="0" xfId="0" applyFont="1" applyAlignment="1">
      <alignment horizontal="center" vertical="center"/>
    </xf>
    <xf numFmtId="164" fontId="0" fillId="0" borderId="11" xfId="0" applyBorder="1" applyAlignment="1">
      <alignment horizontal="center" vertical="center"/>
    </xf>
    <xf numFmtId="164" fontId="5" fillId="8" borderId="12" xfId="0" applyFont="1" applyFill="1" applyBorder="1" applyAlignment="1">
      <alignment vertical="center" wrapText="1"/>
    </xf>
    <xf numFmtId="164" fontId="0" fillId="0" borderId="0" xfId="0" applyFill="1" applyAlignment="1" applyProtection="1">
      <alignment/>
      <protection/>
    </xf>
    <xf numFmtId="164" fontId="11" fillId="8" borderId="12" xfId="0" applyFont="1" applyFill="1" applyBorder="1" applyAlignment="1">
      <alignment horizontal="center" vertical="center" wrapText="1"/>
    </xf>
    <xf numFmtId="164" fontId="5" fillId="0" borderId="0" xfId="0" applyFont="1" applyFill="1" applyBorder="1" applyAlignment="1">
      <alignment/>
    </xf>
    <xf numFmtId="164" fontId="5" fillId="0" borderId="0" xfId="0" applyFont="1" applyBorder="1" applyAlignment="1">
      <alignment horizontal="right" vertical="center" wrapText="1"/>
    </xf>
    <xf numFmtId="164" fontId="0" fillId="0" borderId="0" xfId="0" applyNumberFormat="1" applyFill="1" applyBorder="1" applyAlignment="1">
      <alignment vertical="center"/>
    </xf>
    <xf numFmtId="164" fontId="4" fillId="0" borderId="0" xfId="0" applyNumberFormat="1" applyFont="1" applyFill="1" applyBorder="1" applyAlignment="1">
      <alignment horizontal="right" vertical="center"/>
    </xf>
    <xf numFmtId="164" fontId="12" fillId="0" borderId="0" xfId="0" applyFont="1" applyFill="1" applyBorder="1" applyAlignment="1">
      <alignment horizontal="right" vertical="center" wrapText="1"/>
    </xf>
    <xf numFmtId="164" fontId="0" fillId="0" borderId="0" xfId="0" applyAlignment="1">
      <alignment horizontal="right" vertical="center"/>
    </xf>
    <xf numFmtId="164" fontId="0" fillId="0" borderId="0" xfId="0" applyAlignment="1">
      <alignment vertical="center"/>
    </xf>
    <xf numFmtId="164" fontId="0" fillId="0" borderId="0" xfId="0" applyAlignment="1" applyProtection="1">
      <alignment vertical="center"/>
      <protection/>
    </xf>
    <xf numFmtId="180" fontId="0" fillId="0" borderId="0" xfId="0" applyAlignment="1">
      <alignment/>
    </xf>
    <xf numFmtId="178" fontId="0" fillId="0" borderId="11" xfId="0" applyNumberFormat="1" applyBorder="1" applyAlignment="1">
      <alignment horizontal="center" vertical="center"/>
    </xf>
    <xf numFmtId="166" fontId="0" fillId="0" borderId="0" xfId="0" applyNumberFormat="1" applyAlignment="1">
      <alignment/>
    </xf>
    <xf numFmtId="168" fontId="9" fillId="0" borderId="0" xfId="0" applyNumberFormat="1" applyFont="1" applyBorder="1" applyAlignment="1">
      <alignment horizontal="center" vertical="center"/>
    </xf>
    <xf numFmtId="164" fontId="5" fillId="0" borderId="0" xfId="0" applyFont="1" applyFill="1" applyBorder="1" applyAlignment="1">
      <alignment horizontal="center" vertical="center" wrapText="1"/>
    </xf>
    <xf numFmtId="164" fontId="0" fillId="0" borderId="0" xfId="0" applyFont="1" applyBorder="1" applyAlignment="1" applyProtection="1">
      <alignment horizontal="left" vertical="center"/>
      <protection locked="0"/>
    </xf>
    <xf numFmtId="164" fontId="0" fillId="0" borderId="0" xfId="0" applyFont="1" applyBorder="1" applyAlignment="1" applyProtection="1">
      <alignment horizontal="left" vertical="center"/>
      <protection/>
    </xf>
    <xf numFmtId="173" fontId="4" fillId="5" borderId="0" xfId="0" applyNumberFormat="1" applyFont="1" applyFill="1" applyBorder="1" applyAlignment="1">
      <alignment horizontal="right" vertical="center"/>
    </xf>
    <xf numFmtId="172" fontId="0" fillId="5" borderId="0" xfId="0" applyNumberFormat="1" applyFill="1" applyBorder="1" applyAlignment="1" applyProtection="1">
      <alignment horizontal="center" vertical="center"/>
      <protection locked="0"/>
    </xf>
    <xf numFmtId="172" fontId="0" fillId="0" borderId="0" xfId="0" applyNumberFormat="1" applyBorder="1" applyAlignment="1" applyProtection="1">
      <alignment horizontal="center" vertical="center"/>
      <protection/>
    </xf>
    <xf numFmtId="168" fontId="0" fillId="0" borderId="0" xfId="0" applyNumberFormat="1" applyBorder="1" applyAlignment="1">
      <alignment horizontal="center" vertical="center"/>
    </xf>
    <xf numFmtId="176" fontId="0" fillId="0" borderId="0" xfId="0" applyNumberFormat="1" applyFont="1" applyBorder="1" applyAlignment="1" applyProtection="1">
      <alignment horizontal="left" vertical="center"/>
      <protection locked="0"/>
    </xf>
    <xf numFmtId="164" fontId="0" fillId="0" borderId="0" xfId="0" applyFont="1" applyBorder="1" applyAlignment="1" applyProtection="1">
      <alignment vertical="center"/>
      <protection locked="0"/>
    </xf>
    <xf numFmtId="181" fontId="0" fillId="0" borderId="0" xfId="0" applyNumberFormat="1" applyAlignment="1">
      <alignment/>
    </xf>
    <xf numFmtId="164" fontId="8" fillId="0" borderId="0" xfId="0" applyFont="1" applyFill="1" applyAlignment="1">
      <alignment/>
    </xf>
    <xf numFmtId="166" fontId="4" fillId="5" borderId="0" xfId="0" applyNumberFormat="1" applyFont="1" applyFill="1" applyBorder="1" applyAlignment="1">
      <alignment horizontal="right" vertical="center"/>
    </xf>
    <xf numFmtId="164" fontId="7" fillId="0" borderId="0" xfId="0" applyFont="1" applyBorder="1" applyAlignment="1">
      <alignment horizontal="right" vertical="center" wrapText="1"/>
    </xf>
    <xf numFmtId="164" fontId="8" fillId="0" borderId="0" xfId="0" applyNumberFormat="1" applyFont="1" applyFill="1" applyBorder="1" applyAlignment="1">
      <alignment vertical="center"/>
    </xf>
    <xf numFmtId="164" fontId="17" fillId="0" borderId="0" xfId="0" applyNumberFormat="1" applyFont="1" applyFill="1" applyBorder="1" applyAlignment="1">
      <alignment horizontal="right" vertical="center"/>
    </xf>
    <xf numFmtId="182" fontId="18" fillId="0" borderId="0" xfId="0" applyNumberFormat="1" applyFont="1" applyFill="1" applyBorder="1" applyAlignment="1">
      <alignment vertical="center"/>
    </xf>
    <xf numFmtId="166" fontId="4" fillId="5" borderId="0" xfId="0" applyNumberFormat="1" applyFont="1" applyFill="1" applyBorder="1" applyAlignment="1">
      <alignment horizontal="right" vertical="center" wrapText="1"/>
    </xf>
    <xf numFmtId="178" fontId="0" fillId="0" borderId="0" xfId="0" applyNumberFormat="1" applyFill="1" applyBorder="1" applyAlignment="1">
      <alignment horizontal="center" vertical="center"/>
    </xf>
    <xf numFmtId="164" fontId="0" fillId="0" borderId="0" xfId="0" applyBorder="1" applyAlignment="1">
      <alignment horizontal="right" vertical="center" wrapText="1"/>
    </xf>
    <xf numFmtId="166" fontId="0" fillId="0" borderId="0" xfId="0" applyNumberFormat="1" applyFill="1" applyAlignment="1">
      <alignment/>
    </xf>
    <xf numFmtId="168" fontId="9" fillId="0" borderId="0" xfId="0" applyNumberFormat="1" applyFont="1" applyAlignment="1">
      <alignment horizontal="center"/>
    </xf>
    <xf numFmtId="164" fontId="5" fillId="0" borderId="6" xfId="0" applyFont="1" applyBorder="1" applyAlignment="1">
      <alignment horizontal="center" vertical="center"/>
    </xf>
    <xf numFmtId="168" fontId="0" fillId="0" borderId="13" xfId="0" applyNumberFormat="1" applyBorder="1" applyAlignment="1">
      <alignment horizontal="center" vertical="center"/>
    </xf>
    <xf numFmtId="164" fontId="0" fillId="0" borderId="14" xfId="0" applyFont="1" applyBorder="1" applyAlignment="1" applyProtection="1">
      <alignment horizontal="left" vertical="center"/>
      <protection locked="0"/>
    </xf>
    <xf numFmtId="164" fontId="0" fillId="0" borderId="6" xfId="0" applyFont="1" applyBorder="1" applyAlignment="1" applyProtection="1">
      <alignment horizontal="left" vertical="center"/>
      <protection locked="0"/>
    </xf>
    <xf numFmtId="171" fontId="0" fillId="0" borderId="1" xfId="0" applyNumberFormat="1" applyFill="1" applyBorder="1" applyAlignment="1">
      <alignment horizontal="right" vertical="center"/>
    </xf>
    <xf numFmtId="173" fontId="4" fillId="5" borderId="1" xfId="0" applyNumberFormat="1" applyFont="1" applyFill="1" applyBorder="1" applyAlignment="1">
      <alignment horizontal="right" vertical="center"/>
    </xf>
    <xf numFmtId="172" fontId="0" fillId="5" borderId="15" xfId="0" applyNumberFormat="1" applyFill="1" applyBorder="1" applyAlignment="1" applyProtection="1">
      <alignment horizontal="center" vertical="center"/>
      <protection locked="0"/>
    </xf>
    <xf numFmtId="164" fontId="0" fillId="0" borderId="6" xfId="0" applyBorder="1" applyAlignment="1">
      <alignment horizontal="center" vertical="center"/>
    </xf>
    <xf numFmtId="164" fontId="0" fillId="0" borderId="0" xfId="0" applyBorder="1" applyAlignment="1">
      <alignment/>
    </xf>
    <xf numFmtId="164" fontId="4" fillId="0" borderId="0" xfId="0" applyFont="1" applyAlignment="1">
      <alignment/>
    </xf>
    <xf numFmtId="164" fontId="8" fillId="0" borderId="0" xfId="0" applyFont="1" applyBorder="1" applyAlignment="1">
      <alignment/>
    </xf>
    <xf numFmtId="168" fontId="9" fillId="0" borderId="0" xfId="0" applyNumberFormat="1" applyFont="1" applyBorder="1" applyAlignment="1">
      <alignment horizontal="center"/>
    </xf>
    <xf numFmtId="164" fontId="5" fillId="0" borderId="0" xfId="0" applyFont="1" applyBorder="1" applyAlignment="1">
      <alignment horizontal="center" vertical="center"/>
    </xf>
    <xf numFmtId="164" fontId="5" fillId="0" borderId="3" xfId="0" applyFont="1" applyBorder="1" applyAlignment="1">
      <alignment horizontal="center" vertical="center" wrapText="1"/>
    </xf>
    <xf numFmtId="171" fontId="0" fillId="0" borderId="0" xfId="0" applyNumberFormat="1" applyFont="1" applyFill="1" applyBorder="1" applyAlignment="1">
      <alignment horizontal="right" vertical="center"/>
    </xf>
    <xf numFmtId="164" fontId="0" fillId="0" borderId="0" xfId="0" applyFill="1" applyBorder="1" applyAlignment="1">
      <alignment horizontal="center" vertical="center"/>
    </xf>
    <xf numFmtId="183" fontId="0" fillId="0" borderId="0" xfId="0" applyNumberFormat="1" applyFont="1" applyFill="1" applyBorder="1" applyAlignment="1" applyProtection="1">
      <alignment horizontal="center" vertical="center"/>
      <protection locked="0"/>
    </xf>
    <xf numFmtId="177" fontId="5" fillId="0" borderId="0" xfId="0" applyNumberFormat="1" applyFont="1" applyAlignment="1">
      <alignment vertical="center"/>
    </xf>
    <xf numFmtId="164" fontId="0" fillId="0" borderId="0" xfId="0" applyFill="1" applyBorder="1" applyAlignment="1">
      <alignment vertical="center"/>
    </xf>
    <xf numFmtId="164" fontId="0" fillId="9" borderId="10" xfId="0" applyFont="1" applyFill="1" applyBorder="1" applyAlignment="1" applyProtection="1">
      <alignment horizontal="center" vertical="center"/>
      <protection/>
    </xf>
    <xf numFmtId="164" fontId="0" fillId="9" borderId="3" xfId="0" applyFill="1" applyBorder="1" applyAlignment="1" applyProtection="1">
      <alignment horizontal="center"/>
      <protection/>
    </xf>
    <xf numFmtId="164" fontId="19" fillId="0" borderId="0" xfId="0" applyFont="1" applyAlignment="1">
      <alignment horizontal="center" vertical="center" wrapText="1"/>
    </xf>
    <xf numFmtId="164" fontId="0" fillId="8" borderId="2" xfId="0" applyFill="1" applyBorder="1" applyAlignment="1">
      <alignment/>
    </xf>
    <xf numFmtId="164" fontId="5" fillId="8" borderId="16" xfId="0" applyFont="1" applyFill="1" applyBorder="1" applyAlignment="1">
      <alignment horizontal="center"/>
    </xf>
    <xf numFmtId="164" fontId="0" fillId="8" borderId="17" xfId="0" applyFill="1" applyBorder="1" applyAlignment="1">
      <alignment/>
    </xf>
    <xf numFmtId="164" fontId="0" fillId="9" borderId="10" xfId="0" applyFont="1" applyFill="1" applyBorder="1" applyAlignment="1" applyProtection="1">
      <alignment/>
      <protection/>
    </xf>
    <xf numFmtId="184" fontId="0" fillId="9" borderId="3" xfId="0" applyNumberFormat="1" applyFill="1" applyBorder="1" applyAlignment="1" applyProtection="1">
      <alignment horizontal="center"/>
      <protection/>
    </xf>
    <xf numFmtId="164" fontId="0" fillId="8" borderId="4" xfId="0" applyFill="1" applyBorder="1" applyAlignment="1">
      <alignment/>
    </xf>
    <xf numFmtId="164" fontId="5" fillId="0" borderId="8" xfId="0" applyFont="1" applyBorder="1" applyAlignment="1" applyProtection="1">
      <alignment horizontal="center"/>
      <protection/>
    </xf>
    <xf numFmtId="164" fontId="0" fillId="8" borderId="18" xfId="0" applyFill="1" applyBorder="1" applyAlignment="1">
      <alignment/>
    </xf>
    <xf numFmtId="164" fontId="5" fillId="8" borderId="2" xfId="0" applyFont="1" applyFill="1" applyBorder="1" applyAlignment="1" applyProtection="1">
      <alignment horizontal="center" vertical="center"/>
      <protection locked="0"/>
    </xf>
    <xf numFmtId="164" fontId="5" fillId="8" borderId="16" xfId="0" applyFont="1" applyFill="1" applyBorder="1" applyAlignment="1">
      <alignment horizontal="center" vertical="center"/>
    </xf>
    <xf numFmtId="164" fontId="6" fillId="0" borderId="6" xfId="20" applyFont="1" applyFill="1" applyBorder="1" applyAlignment="1" applyProtection="1">
      <alignment horizontal="center"/>
      <protection/>
    </xf>
    <xf numFmtId="164" fontId="5" fillId="9" borderId="8" xfId="0" applyFont="1" applyFill="1" applyBorder="1" applyAlignment="1" applyProtection="1">
      <alignment horizontal="center" vertical="center"/>
      <protection/>
    </xf>
    <xf numFmtId="185" fontId="0" fillId="0" borderId="0" xfId="0" applyNumberFormat="1" applyAlignment="1">
      <alignment/>
    </xf>
    <xf numFmtId="164" fontId="0" fillId="0" borderId="1" xfId="0" applyFont="1" applyBorder="1" applyAlignment="1">
      <alignment horizontal="center" vertical="center"/>
    </xf>
    <xf numFmtId="164" fontId="0" fillId="8" borderId="0" xfId="0" applyFill="1" applyBorder="1" applyAlignment="1">
      <alignment vertical="center"/>
    </xf>
    <xf numFmtId="164" fontId="0" fillId="8" borderId="0" xfId="0" applyFill="1" applyBorder="1" applyAlignment="1">
      <alignment horizontal="center" vertical="center"/>
    </xf>
    <xf numFmtId="164" fontId="0" fillId="8" borderId="18" xfId="0" applyFill="1" applyBorder="1" applyAlignment="1">
      <alignment horizontal="center" vertical="center"/>
    </xf>
    <xf numFmtId="164" fontId="0" fillId="8" borderId="4" xfId="0" applyFill="1" applyBorder="1" applyAlignment="1">
      <alignment vertical="center"/>
    </xf>
    <xf numFmtId="164" fontId="0" fillId="0" borderId="6" xfId="0" applyNumberFormat="1" applyFont="1" applyBorder="1" applyAlignment="1" applyProtection="1">
      <alignment horizontal="center"/>
      <protection/>
    </xf>
    <xf numFmtId="164" fontId="0" fillId="9" borderId="4" xfId="0" applyFont="1" applyFill="1" applyBorder="1" applyAlignment="1" applyProtection="1">
      <alignment/>
      <protection/>
    </xf>
    <xf numFmtId="179" fontId="0" fillId="9" borderId="18" xfId="0" applyNumberFormat="1" applyFont="1" applyFill="1" applyBorder="1" applyAlignment="1" applyProtection="1">
      <alignment/>
      <protection/>
    </xf>
    <xf numFmtId="185" fontId="0" fillId="8" borderId="4" xfId="0" applyNumberFormat="1" applyFill="1" applyBorder="1" applyAlignment="1">
      <alignment/>
    </xf>
    <xf numFmtId="176" fontId="0" fillId="0" borderId="1" xfId="0" applyNumberFormat="1" applyFont="1" applyBorder="1" applyAlignment="1" applyProtection="1">
      <alignment horizontal="center" vertical="center"/>
      <protection/>
    </xf>
    <xf numFmtId="176" fontId="0" fillId="8" borderId="18" xfId="0" applyNumberFormat="1" applyFill="1" applyBorder="1" applyAlignment="1">
      <alignment vertical="center"/>
    </xf>
    <xf numFmtId="176" fontId="0" fillId="0" borderId="0" xfId="0" applyNumberFormat="1" applyAlignment="1">
      <alignment vertical="center"/>
    </xf>
    <xf numFmtId="185" fontId="0" fillId="8" borderId="4" xfId="0" applyNumberFormat="1" applyFill="1" applyBorder="1" applyAlignment="1">
      <alignment vertical="center"/>
    </xf>
    <xf numFmtId="186" fontId="0" fillId="0" borderId="0" xfId="0" applyNumberFormat="1" applyAlignment="1">
      <alignment vertical="center"/>
    </xf>
    <xf numFmtId="176" fontId="0" fillId="8" borderId="18" xfId="0" applyNumberFormat="1" applyFill="1" applyBorder="1" applyAlignment="1">
      <alignment/>
    </xf>
    <xf numFmtId="164" fontId="0" fillId="0" borderId="0" xfId="0" applyNumberFormat="1" applyAlignment="1">
      <alignment/>
    </xf>
    <xf numFmtId="176" fontId="0" fillId="0" borderId="1" xfId="0" applyNumberFormat="1" applyBorder="1" applyAlignment="1" applyProtection="1">
      <alignment horizontal="center" vertical="center"/>
      <protection/>
    </xf>
    <xf numFmtId="164" fontId="0" fillId="8" borderId="0" xfId="0" applyFill="1" applyAlignment="1">
      <alignment/>
    </xf>
    <xf numFmtId="164" fontId="0" fillId="8" borderId="4" xfId="0" applyNumberFormat="1" applyFill="1" applyBorder="1" applyAlignment="1">
      <alignment/>
    </xf>
    <xf numFmtId="164" fontId="0" fillId="8" borderId="4" xfId="0" applyNumberFormat="1" applyFill="1" applyBorder="1" applyAlignment="1">
      <alignment vertical="center"/>
    </xf>
    <xf numFmtId="164" fontId="13" fillId="10" borderId="1" xfId="0" applyFont="1" applyFill="1" applyBorder="1" applyAlignment="1">
      <alignment vertical="center" wrapText="1"/>
    </xf>
    <xf numFmtId="179" fontId="0" fillId="9" borderId="18" xfId="0" applyNumberFormat="1" applyFont="1" applyFill="1" applyBorder="1" applyAlignment="1" applyProtection="1">
      <alignment/>
      <protection/>
    </xf>
    <xf numFmtId="176" fontId="0" fillId="0" borderId="1" xfId="0" applyNumberFormat="1" applyBorder="1" applyAlignment="1" applyProtection="1">
      <alignment vertical="center"/>
      <protection/>
    </xf>
    <xf numFmtId="176" fontId="0" fillId="8" borderId="0" xfId="0" applyNumberFormat="1" applyFill="1" applyBorder="1" applyAlignment="1" applyProtection="1">
      <alignment vertical="center"/>
      <protection/>
    </xf>
    <xf numFmtId="179" fontId="0" fillId="9" borderId="18" xfId="0" applyNumberFormat="1" applyFont="1" applyFill="1" applyBorder="1" applyAlignment="1" applyProtection="1">
      <alignment horizontal="right"/>
      <protection/>
    </xf>
    <xf numFmtId="179" fontId="8" fillId="0" borderId="1" xfId="0" applyNumberFormat="1" applyFont="1" applyBorder="1" applyAlignment="1" applyProtection="1">
      <alignment horizontal="center" vertical="center"/>
      <protection/>
    </xf>
    <xf numFmtId="176" fontId="8" fillId="8" borderId="0" xfId="0" applyNumberFormat="1" applyFont="1" applyFill="1" applyBorder="1" applyAlignment="1" applyProtection="1">
      <alignment vertical="center"/>
      <protection/>
    </xf>
    <xf numFmtId="164" fontId="0" fillId="9" borderId="5" xfId="0" applyFont="1" applyFill="1" applyBorder="1" applyAlignment="1" applyProtection="1">
      <alignment/>
      <protection/>
    </xf>
    <xf numFmtId="179" fontId="0" fillId="9" borderId="19" xfId="0" applyNumberFormat="1" applyFont="1" applyFill="1" applyBorder="1" applyAlignment="1" applyProtection="1">
      <alignment/>
      <protection/>
    </xf>
    <xf numFmtId="187" fontId="0" fillId="0" borderId="0" xfId="0" applyNumberFormat="1" applyAlignment="1">
      <alignment/>
    </xf>
    <xf numFmtId="164" fontId="0" fillId="8" borderId="5" xfId="0" applyFill="1" applyBorder="1" applyAlignment="1">
      <alignment/>
    </xf>
    <xf numFmtId="164" fontId="0" fillId="8" borderId="11" xfId="0" applyFill="1" applyBorder="1" applyAlignment="1">
      <alignment/>
    </xf>
    <xf numFmtId="164" fontId="0" fillId="8" borderId="19" xfId="0" applyFill="1" applyBorder="1" applyAlignment="1">
      <alignment/>
    </xf>
    <xf numFmtId="164" fontId="5" fillId="9" borderId="8" xfId="0" applyFont="1" applyFill="1" applyBorder="1" applyAlignment="1">
      <alignment horizontal="center" vertical="center" wrapText="1"/>
    </xf>
    <xf numFmtId="164" fontId="20" fillId="10" borderId="1" xfId="0" applyFont="1" applyFill="1" applyBorder="1" applyAlignment="1">
      <alignment vertical="center" wrapText="1"/>
    </xf>
    <xf numFmtId="164" fontId="0" fillId="9" borderId="6" xfId="0" applyFill="1" applyBorder="1" applyAlignment="1">
      <alignment horizontal="center" vertical="center"/>
    </xf>
    <xf numFmtId="164" fontId="0" fillId="9" borderId="9" xfId="0" applyFill="1" applyBorder="1" applyAlignment="1">
      <alignment horizontal="center" vertical="center"/>
    </xf>
    <xf numFmtId="164" fontId="5" fillId="9" borderId="8" xfId="0" applyFont="1" applyFill="1" applyBorder="1" applyAlignment="1">
      <alignment horizontal="center" vertical="center"/>
    </xf>
    <xf numFmtId="164" fontId="0" fillId="9" borderId="4" xfId="0" applyFont="1" applyFill="1" applyBorder="1" applyAlignment="1">
      <alignment/>
    </xf>
    <xf numFmtId="187" fontId="0" fillId="9" borderId="18" xfId="0" applyNumberFormat="1" applyFill="1" applyBorder="1" applyAlignment="1">
      <alignment/>
    </xf>
    <xf numFmtId="164" fontId="21" fillId="7" borderId="1" xfId="0" applyFont="1" applyFill="1" applyBorder="1" applyAlignment="1">
      <alignment horizontal="center" vertical="center" wrapText="1"/>
    </xf>
    <xf numFmtId="164" fontId="0" fillId="9" borderId="5" xfId="0" applyFont="1" applyFill="1" applyBorder="1" applyAlignment="1">
      <alignment/>
    </xf>
    <xf numFmtId="187" fontId="0" fillId="9" borderId="19" xfId="0" applyNumberFormat="1" applyFill="1" applyBorder="1" applyAlignment="1">
      <alignment/>
    </xf>
    <xf numFmtId="164" fontId="0" fillId="9" borderId="1" xfId="0" applyFont="1" applyFill="1" applyBorder="1" applyAlignment="1">
      <alignment vertical="center" wrapText="1"/>
    </xf>
    <xf numFmtId="164" fontId="0" fillId="10" borderId="1" xfId="0" applyFont="1" applyFill="1" applyBorder="1" applyAlignment="1">
      <alignment vertical="center" wrapText="1"/>
    </xf>
  </cellXfs>
  <cellStyles count="17">
    <cellStyle name="Normal" xfId="0"/>
    <cellStyle name="Comma" xfId="15"/>
    <cellStyle name="Comma [0]" xfId="16"/>
    <cellStyle name="Currency" xfId="17"/>
    <cellStyle name="Currency [0]" xfId="18"/>
    <cellStyle name="Percent" xfId="19"/>
    <cellStyle name="Hyperlink" xfId="20"/>
    <cellStyle name="Euro" xfId="21"/>
    <cellStyle name="Heures+" xfId="22"/>
    <cellStyle name="Heures OK" xfId="23"/>
    <cellStyle name="Police 8" xfId="24"/>
    <cellStyle name="Férié" xfId="25"/>
    <cellStyle name="Grisé" xfId="26"/>
    <cellStyle name="Invisible" xfId="27"/>
    <cellStyle name="Saisie Heures" xfId="28"/>
    <cellStyle name="Encadré" xfId="29"/>
    <cellStyle name="Semaine incomplète" xfId="30"/>
  </cellStyles>
  <dxfs count="9">
    <dxf>
      <fill>
        <patternFill patternType="none">
          <fgColor indexed="64"/>
          <bgColor indexed="65"/>
        </patternFill>
      </fill>
      <border>
        <left style="hair">
          <color rgb="FF000000"/>
        </left>
        <right style="hair">
          <color rgb="FF000000"/>
        </right>
        <top style="hair"/>
        <bottom style="hair">
          <color rgb="FF000000"/>
        </bottom>
      </border>
    </dxf>
    <dxf>
      <font>
        <b/>
        <i val="0"/>
        <color rgb="FFFFFFFF"/>
      </font>
      <fill>
        <patternFill patternType="solid">
          <fgColor rgb="FFFF3333"/>
          <bgColor rgb="FFFF0000"/>
        </patternFill>
      </fill>
      <border>
        <left style="hair">
          <color rgb="FF000000"/>
        </left>
        <right style="hair">
          <color rgb="FF000000"/>
        </right>
        <top style="hair"/>
        <bottom style="hair">
          <color rgb="FF000000"/>
        </bottom>
      </border>
    </dxf>
    <dxf>
      <font>
        <b/>
        <i val="0"/>
        <color rgb="FFFFFFFF"/>
      </font>
      <fill>
        <patternFill patternType="solid">
          <fgColor rgb="FF008080"/>
          <bgColor rgb="FF008000"/>
        </patternFill>
      </fill>
      <border>
        <left style="hair">
          <color rgb="FF000000"/>
        </left>
        <right style="hair">
          <color rgb="FF000000"/>
        </right>
        <top style="hair"/>
        <bottom style="hair">
          <color rgb="FF000000"/>
        </bottom>
      </border>
    </dxf>
    <dxf>
      <font>
        <b/>
        <i val="0"/>
        <color rgb="FFFFFFFF"/>
      </font>
      <fill>
        <patternFill patternType="solid">
          <fgColor rgb="FFC0C0C0"/>
          <bgColor rgb="FF99CC66"/>
        </patternFill>
      </fill>
      <border>
        <left style="hair">
          <color rgb="FF000000"/>
        </left>
        <right style="hair">
          <color rgb="FF000000"/>
        </right>
        <top style="hair"/>
        <bottom style="hair">
          <color rgb="FF000000"/>
        </bottom>
      </border>
    </dxf>
    <dxf>
      <font>
        <b val="0"/>
        <color rgb="FFFFFFFF"/>
      </font>
      <fill>
        <patternFill patternType="none">
          <fgColor indexed="64"/>
          <bgColor indexed="65"/>
        </patternFill>
      </fill>
      <border/>
    </dxf>
    <dxf>
      <font>
        <b val="0"/>
        <color rgb="FF999999"/>
      </font>
      <border>
        <left style="hair">
          <color rgb="FF000000"/>
        </left>
        <right style="hair">
          <color rgb="FF000000"/>
        </right>
        <top style="hair"/>
        <bottom style="hair">
          <color rgb="FF000000"/>
        </bottom>
      </border>
    </dxf>
    <dxf>
      <font>
        <b val="0"/>
        <i/>
        <sz val="8"/>
      </font>
      <fill>
        <patternFill patternType="none">
          <fgColor indexed="64"/>
          <bgColor indexed="65"/>
        </patternFill>
      </fill>
      <border>
        <left style="hair">
          <color rgb="FF000000"/>
        </left>
        <right style="hair">
          <color rgb="FF000000"/>
        </right>
        <top style="hair"/>
        <bottom style="hair">
          <color rgb="FF000000"/>
        </bottom>
      </border>
    </dxf>
    <dxf>
      <fill>
        <patternFill patternType="solid">
          <fgColor rgb="FFE6E6FF"/>
          <bgColor rgb="FFCCFFFF"/>
        </patternFill>
      </fill>
      <border>
        <left style="hair">
          <color rgb="FF000000"/>
        </left>
        <right style="hair">
          <color rgb="FF000000"/>
        </right>
        <top style="hair"/>
        <bottom style="hair">
          <color rgb="FF000000"/>
        </bottom>
      </border>
    </dxf>
    <dxf>
      <fill>
        <patternFill patternType="solid">
          <fgColor rgb="FFCCCCFF"/>
          <bgColor rgb="FF99CCFF"/>
        </patternFill>
      </fill>
      <border>
        <left style="hair">
          <color rgb="FF000000"/>
        </left>
        <right style="hair">
          <color rgb="FF000000"/>
        </right>
        <top style="hair"/>
        <bottom style="hair">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99"/>
      <rgbColor rgb="00FFFF99"/>
      <rgbColor rgb="0099CCFF"/>
      <rgbColor rgb="00FF99CC"/>
      <rgbColor rgb="00CC99FF"/>
      <rgbColor rgb="00FFCC99"/>
      <rgbColor rgb="003366FF"/>
      <rgbColor rgb="0033CCCC"/>
      <rgbColor rgb="0099CC66"/>
      <rgbColor rgb="00FFCC00"/>
      <rgbColor rgb="00FF9900"/>
      <rgbColor rgb="00FF3333"/>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495300</xdr:colOff>
      <xdr:row>0</xdr:row>
      <xdr:rowOff>0</xdr:rowOff>
    </xdr:from>
    <xdr:to>
      <xdr:col>18</xdr:col>
      <xdr:colOff>381000</xdr:colOff>
      <xdr:row>5</xdr:row>
      <xdr:rowOff>219075</xdr:rowOff>
    </xdr:to>
    <xdr:pic>
      <xdr:nvPicPr>
        <xdr:cNvPr id="1" name="Picture 1"/>
        <xdr:cNvPicPr preferRelativeResize="1">
          <a:picLocks noChangeAspect="1"/>
        </xdr:cNvPicPr>
      </xdr:nvPicPr>
      <xdr:blipFill>
        <a:blip r:embed="rId1"/>
        <a:stretch>
          <a:fillRect/>
        </a:stretch>
      </xdr:blipFill>
      <xdr:spPr>
        <a:xfrm>
          <a:off x="9610725" y="0"/>
          <a:ext cx="733425" cy="11525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495300</xdr:colOff>
      <xdr:row>0</xdr:row>
      <xdr:rowOff>47625</xdr:rowOff>
    </xdr:from>
    <xdr:to>
      <xdr:col>18</xdr:col>
      <xdr:colOff>371475</xdr:colOff>
      <xdr:row>6</xdr:row>
      <xdr:rowOff>0</xdr:rowOff>
    </xdr:to>
    <xdr:pic>
      <xdr:nvPicPr>
        <xdr:cNvPr id="1" name="Picture 1"/>
        <xdr:cNvPicPr preferRelativeResize="1">
          <a:picLocks noChangeAspect="1"/>
        </xdr:cNvPicPr>
      </xdr:nvPicPr>
      <xdr:blipFill>
        <a:blip r:embed="rId1"/>
        <a:stretch>
          <a:fillRect/>
        </a:stretch>
      </xdr:blipFill>
      <xdr:spPr>
        <a:xfrm>
          <a:off x="9610725" y="47625"/>
          <a:ext cx="723900" cy="11525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466725</xdr:colOff>
      <xdr:row>0</xdr:row>
      <xdr:rowOff>47625</xdr:rowOff>
    </xdr:from>
    <xdr:to>
      <xdr:col>18</xdr:col>
      <xdr:colOff>342900</xdr:colOff>
      <xdr:row>6</xdr:row>
      <xdr:rowOff>0</xdr:rowOff>
    </xdr:to>
    <xdr:pic>
      <xdr:nvPicPr>
        <xdr:cNvPr id="1" name="Picture 1"/>
        <xdr:cNvPicPr preferRelativeResize="1">
          <a:picLocks noChangeAspect="1"/>
        </xdr:cNvPicPr>
      </xdr:nvPicPr>
      <xdr:blipFill>
        <a:blip r:embed="rId1"/>
        <a:stretch>
          <a:fillRect/>
        </a:stretch>
      </xdr:blipFill>
      <xdr:spPr>
        <a:xfrm>
          <a:off x="9582150" y="47625"/>
          <a:ext cx="723900" cy="11525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466725</xdr:colOff>
      <xdr:row>0</xdr:row>
      <xdr:rowOff>47625</xdr:rowOff>
    </xdr:from>
    <xdr:to>
      <xdr:col>18</xdr:col>
      <xdr:colOff>342900</xdr:colOff>
      <xdr:row>6</xdr:row>
      <xdr:rowOff>0</xdr:rowOff>
    </xdr:to>
    <xdr:pic>
      <xdr:nvPicPr>
        <xdr:cNvPr id="1" name="Picture 1"/>
        <xdr:cNvPicPr preferRelativeResize="1">
          <a:picLocks noChangeAspect="1"/>
        </xdr:cNvPicPr>
      </xdr:nvPicPr>
      <xdr:blipFill>
        <a:blip r:embed="rId1"/>
        <a:stretch>
          <a:fillRect/>
        </a:stretch>
      </xdr:blipFill>
      <xdr:spPr>
        <a:xfrm>
          <a:off x="9582150" y="47625"/>
          <a:ext cx="723900" cy="11525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466725</xdr:colOff>
      <xdr:row>0</xdr:row>
      <xdr:rowOff>47625</xdr:rowOff>
    </xdr:from>
    <xdr:to>
      <xdr:col>18</xdr:col>
      <xdr:colOff>342900</xdr:colOff>
      <xdr:row>6</xdr:row>
      <xdr:rowOff>0</xdr:rowOff>
    </xdr:to>
    <xdr:pic>
      <xdr:nvPicPr>
        <xdr:cNvPr id="1" name="Picture 1"/>
        <xdr:cNvPicPr preferRelativeResize="1">
          <a:picLocks noChangeAspect="1"/>
        </xdr:cNvPicPr>
      </xdr:nvPicPr>
      <xdr:blipFill>
        <a:blip r:embed="rId1"/>
        <a:stretch>
          <a:fillRect/>
        </a:stretch>
      </xdr:blipFill>
      <xdr:spPr>
        <a:xfrm>
          <a:off x="9582150" y="47625"/>
          <a:ext cx="723900" cy="1152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gifrance.gouv.fr/affichTexte.do?cidTexte=JORFTEXT000029390985&amp;dateTexte=&amp;categorieLien=id"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mailto:snu07@snuipp.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showGridLines="0" tabSelected="1" workbookViewId="0" topLeftCell="A1">
      <selection activeCell="A6" sqref="A6"/>
    </sheetView>
  </sheetViews>
  <sheetFormatPr defaultColWidth="11.421875" defaultRowHeight="12.75" customHeight="1"/>
  <cols>
    <col min="1" max="1" width="5.57421875" style="0" customWidth="1"/>
    <col min="2" max="3" width="10.7109375" style="0" customWidth="1"/>
    <col min="4" max="4" width="5.57421875" style="0" customWidth="1"/>
    <col min="5" max="6" width="10.7109375" style="0" customWidth="1"/>
    <col min="7" max="7" width="5.57421875" style="0" customWidth="1"/>
    <col min="8" max="9" width="10.7109375" style="0" customWidth="1"/>
    <col min="10" max="10" width="5.57421875" style="0" customWidth="1"/>
    <col min="11" max="12" width="10.7109375" style="0" customWidth="1"/>
    <col min="13" max="13" width="5.57421875" style="0" customWidth="1"/>
    <col min="14" max="15" width="10.7109375" style="0" customWidth="1"/>
    <col min="16" max="16" width="1.7109375" style="1" customWidth="1"/>
    <col min="17" max="17" width="12.7109375" style="0" customWidth="1"/>
    <col min="18" max="18" width="0" style="0" hidden="1" customWidth="1"/>
    <col min="19" max="19" width="14.00390625" style="2" customWidth="1"/>
    <col min="20" max="20" width="2.57421875" style="0" customWidth="1"/>
  </cols>
  <sheetData>
    <row r="1" spans="1:19" ht="15" customHeight="1">
      <c r="A1" s="3" t="s">
        <v>0</v>
      </c>
      <c r="B1" s="3"/>
      <c r="C1" s="3"/>
      <c r="D1" s="4"/>
      <c r="E1" s="4"/>
      <c r="F1" s="4"/>
      <c r="G1" s="4"/>
      <c r="H1" s="4"/>
      <c r="I1" s="4"/>
      <c r="J1" s="4"/>
      <c r="K1" s="4"/>
      <c r="M1" s="5" t="str">
        <f>Gestion!AC2</f>
        <v>SNUipp-FSU 07</v>
      </c>
      <c r="N1" s="5"/>
      <c r="O1" s="5"/>
      <c r="Q1" s="6"/>
      <c r="R1" s="6"/>
      <c r="S1" s="6"/>
    </row>
    <row r="2" spans="1:23" ht="15" customHeight="1">
      <c r="A2" s="7" t="s">
        <v>1</v>
      </c>
      <c r="B2" s="7"/>
      <c r="C2" s="7"/>
      <c r="D2" s="4"/>
      <c r="E2" s="4"/>
      <c r="F2" s="4"/>
      <c r="G2" s="4"/>
      <c r="H2" s="4"/>
      <c r="I2" s="4"/>
      <c r="J2" s="4"/>
      <c r="K2" s="4"/>
      <c r="M2" s="8" t="str">
        <f>HYPERLINK("mailto:"&amp;Gestion!AC3,Gestion!AC3)</f>
        <v>snu07@snuipp.fr</v>
      </c>
      <c r="N2" s="8"/>
      <c r="O2" s="8"/>
      <c r="Q2" s="6"/>
      <c r="R2" s="6"/>
      <c r="S2" s="6"/>
      <c r="U2" s="9">
        <f>IF(SUM(T8:T32)&gt;0,Gestion!A40,"")</f>
      </c>
      <c r="V2" s="9"/>
      <c r="W2" s="9"/>
    </row>
    <row r="3" spans="1:23" ht="15" customHeight="1">
      <c r="A3" s="7" t="s">
        <v>2</v>
      </c>
      <c r="B3" s="7"/>
      <c r="C3" s="7"/>
      <c r="D3" s="4"/>
      <c r="E3" s="4"/>
      <c r="F3" s="4"/>
      <c r="G3" s="4"/>
      <c r="H3" s="4"/>
      <c r="I3" s="4"/>
      <c r="J3" s="4"/>
      <c r="K3" s="4"/>
      <c r="M3" s="10" t="str">
        <f>Gestion!AC4</f>
        <v>TEL 04.75.64.32.02</v>
      </c>
      <c r="N3" s="10"/>
      <c r="O3" s="10"/>
      <c r="Q3" s="6"/>
      <c r="R3" s="6"/>
      <c r="S3" s="6"/>
      <c r="U3" s="9"/>
      <c r="V3" s="9"/>
      <c r="W3" s="9"/>
    </row>
    <row r="4" spans="1:23" ht="15" customHeight="1">
      <c r="A4" s="11" t="s">
        <v>3</v>
      </c>
      <c r="B4" s="11"/>
      <c r="C4" s="11"/>
      <c r="D4" s="4"/>
      <c r="E4" s="4"/>
      <c r="F4" s="4"/>
      <c r="G4" s="4"/>
      <c r="H4" s="4"/>
      <c r="I4" s="4"/>
      <c r="J4" s="4"/>
      <c r="K4" s="4"/>
      <c r="M4" s="10">
        <f>IF(ISBLANK(Gestion!AC5),"",Gestion!AC5)</f>
      </c>
      <c r="N4" s="10"/>
      <c r="O4" s="10"/>
      <c r="Q4" s="6"/>
      <c r="R4" s="6"/>
      <c r="S4" s="6"/>
      <c r="U4" s="9"/>
      <c r="V4" s="9"/>
      <c r="W4" s="9"/>
    </row>
    <row r="5" spans="1:23" s="15" customFormat="1" ht="13.5" customHeight="1">
      <c r="A5" s="12" t="s">
        <v>4</v>
      </c>
      <c r="B5" s="13"/>
      <c r="C5" s="13"/>
      <c r="D5" s="14"/>
      <c r="E5" s="14"/>
      <c r="F5" s="14"/>
      <c r="G5" s="14"/>
      <c r="H5" s="14"/>
      <c r="I5" s="14"/>
      <c r="J5" s="14"/>
      <c r="K5" s="14"/>
      <c r="P5" s="16"/>
      <c r="Q5" s="6"/>
      <c r="R5" s="6"/>
      <c r="S5" s="6"/>
      <c r="U5" s="9"/>
      <c r="V5" s="9"/>
      <c r="W5" s="9"/>
    </row>
    <row r="6" spans="1:23" ht="21" customHeight="1">
      <c r="A6" s="17" t="s">
        <v>5</v>
      </c>
      <c r="B6" s="17"/>
      <c r="C6" s="17"/>
      <c r="D6" s="18" t="s">
        <v>6</v>
      </c>
      <c r="E6" s="18"/>
      <c r="F6" s="18"/>
      <c r="G6" s="19" t="s">
        <v>7</v>
      </c>
      <c r="H6" s="20">
        <f>Gestion!B5</f>
        <v>42613</v>
      </c>
      <c r="I6" s="20"/>
      <c r="J6" s="19" t="s">
        <v>8</v>
      </c>
      <c r="K6" s="20">
        <f>IF(WEEKDAY(Gestion!B7)=7,Gestion!B7-1,Gestion!B7)</f>
        <v>42662</v>
      </c>
      <c r="L6" s="20"/>
      <c r="M6" s="21" t="str">
        <f>(COUNT(A8:A30)+COUNT(D8:D30)+COUNT(G8:G30)+COUNT(J8:J30)+COUNT(M8:M30))/5&amp;" semaines"</f>
        <v>7,2 semaines</v>
      </c>
      <c r="N6" s="21"/>
      <c r="O6" s="21"/>
      <c r="P6" s="22"/>
      <c r="Q6" s="23"/>
      <c r="R6" s="24">
        <v>1</v>
      </c>
      <c r="S6" s="25"/>
      <c r="U6" s="9"/>
      <c r="V6" s="9"/>
      <c r="W6" s="9"/>
    </row>
    <row r="7" spans="1:19" s="29" customFormat="1" ht="52.5" customHeight="1">
      <c r="A7" s="26" t="s">
        <v>9</v>
      </c>
      <c r="B7" s="26"/>
      <c r="C7" s="26"/>
      <c r="D7" s="26" t="s">
        <v>10</v>
      </c>
      <c r="E7" s="26"/>
      <c r="F7" s="26"/>
      <c r="G7" s="26" t="s">
        <v>11</v>
      </c>
      <c r="H7" s="26"/>
      <c r="I7" s="26"/>
      <c r="J7" s="26" t="s">
        <v>12</v>
      </c>
      <c r="K7" s="26"/>
      <c r="L7" s="26"/>
      <c r="M7" s="26" t="s">
        <v>13</v>
      </c>
      <c r="N7" s="26"/>
      <c r="O7" s="26"/>
      <c r="P7" s="27"/>
      <c r="Q7" s="28" t="s">
        <v>14</v>
      </c>
      <c r="R7" s="28"/>
      <c r="S7" s="28" t="s">
        <v>15</v>
      </c>
    </row>
    <row r="8" spans="1:23" ht="12.75" customHeight="1">
      <c r="A8" s="30">
        <f>IF(WEEKDAY(Gestion!B5)=2,Gestion!B5,"")</f>
      </c>
      <c r="B8" s="31" t="s">
        <v>16</v>
      </c>
      <c r="C8" s="31"/>
      <c r="D8" s="32">
        <f>IF(AND(COUNT(A8)=0,WEEKDAY(Gestion!B5)&lt;&gt;3),"",IF(WEEKDAY(Gestion!B5)=3,Gestion!B5,A8+1))</f>
      </c>
      <c r="E8" s="31" t="s">
        <v>16</v>
      </c>
      <c r="F8" s="31"/>
      <c r="G8" s="30">
        <f>IF(AND(COUNT(D8)=0,WEEKDAY(Gestion!B5)&lt;&gt;4),"",IF(WEEKDAY(Gestion!B5)=4,Gestion!B5,D8+1))</f>
        <v>42613</v>
      </c>
      <c r="H8" s="31" t="s">
        <v>16</v>
      </c>
      <c r="I8" s="31"/>
      <c r="J8" s="30">
        <f>IF(AND(COUNT(G8)=0,WEEKDAY(Gestion!B5)&lt;&gt;5),"",IF(WEEKDAY(Gestion!B5)=5,Gestion!B5,G8+1))</f>
        <v>42614</v>
      </c>
      <c r="K8" s="31" t="s">
        <v>16</v>
      </c>
      <c r="L8" s="31"/>
      <c r="M8" s="30">
        <f>IF(AND(COUNT(J8)=0,WEEKDAY(Gestion!B5)&lt;&gt;6),"",IF(WEEKDAY(Gestion!B5)=6,Gestion!B5,J8+1))</f>
        <v>42615</v>
      </c>
      <c r="N8" s="31" t="s">
        <v>16</v>
      </c>
      <c r="O8" s="31"/>
      <c r="P8" s="33"/>
      <c r="Q8" s="34">
        <f>(IF(ISNUMBER(B9),B9,0)+IF(ISNUMBER(E9),E9,0)+IF(ISNUMBER(J9),J9,0)+IF(ISNUMBER(H9),H9,0)+IF(ISNUMBER(K9),K9,0)+IF(ISNUMBER(N9),N9,0))</f>
        <v>0</v>
      </c>
      <c r="R8" s="35"/>
      <c r="S8" s="36">
        <f>IF(R9=0,0,IF(R9&gt;0,"+ "&amp;TEXT(R9,"[hh]:mm"),"- "&amp;TEXT(ABS(R9),"[hh]:mm")))</f>
        <v>0</v>
      </c>
      <c r="T8" s="37">
        <f>IF(AND(COUNT(A8,D8,G8,J8,M8)&lt;5,Q8&gt;0,R9=0),1,0)</f>
        <v>0</v>
      </c>
      <c r="U8" s="38" t="s">
        <v>17</v>
      </c>
      <c r="V8" s="38"/>
      <c r="W8" s="38"/>
    </row>
    <row r="9" spans="1:23" ht="12.75" customHeight="1">
      <c r="A9" s="30"/>
      <c r="B9" s="39"/>
      <c r="C9" s="39"/>
      <c r="D9" s="32"/>
      <c r="E9" s="39"/>
      <c r="F9" s="39"/>
      <c r="G9" s="30"/>
      <c r="H9" s="39"/>
      <c r="I9" s="39"/>
      <c r="J9" s="30"/>
      <c r="K9" s="39"/>
      <c r="L9" s="39"/>
      <c r="M9" s="30"/>
      <c r="N9" s="39"/>
      <c r="O9" s="39"/>
      <c r="P9" s="40"/>
      <c r="Q9" s="34"/>
      <c r="R9" s="41">
        <f>IF(AND(Q8&gt;0,COUNT(A8,D8,G8,J8,M8)&lt;5),0,IF(AND(ISNUMBER(Q8),Q8&gt;0),Q8-R$6,0))</f>
        <v>0</v>
      </c>
      <c r="S9" s="36">
        <f>IF(R10=0,0,IF(R10&gt;0,"+ "&amp;TEXT(R10,"[hh]:mm"),"- "&amp;TEXT(ABS(R10),"[hh]:mm")))</f>
        <v>0</v>
      </c>
      <c r="T9" s="37"/>
      <c r="U9" s="38"/>
      <c r="V9" s="38"/>
      <c r="W9" s="38"/>
    </row>
    <row r="10" spans="1:23" ht="12.75" customHeight="1">
      <c r="A10" s="30">
        <f>M8+3</f>
        <v>42618</v>
      </c>
      <c r="B10" s="31" t="s">
        <v>16</v>
      </c>
      <c r="C10" s="31"/>
      <c r="D10" s="30">
        <f>A10+1</f>
        <v>42619</v>
      </c>
      <c r="E10" s="31" t="s">
        <v>16</v>
      </c>
      <c r="F10" s="31"/>
      <c r="G10" s="30">
        <f>D10+1</f>
        <v>42620</v>
      </c>
      <c r="H10" s="31" t="s">
        <v>16</v>
      </c>
      <c r="I10" s="31"/>
      <c r="J10" s="30">
        <f>G10+1</f>
        <v>42621</v>
      </c>
      <c r="K10" s="31" t="s">
        <v>16</v>
      </c>
      <c r="L10" s="31"/>
      <c r="M10" s="30">
        <f>J10+1</f>
        <v>42622</v>
      </c>
      <c r="N10" s="31" t="s">
        <v>16</v>
      </c>
      <c r="O10" s="31"/>
      <c r="P10" s="33"/>
      <c r="Q10" s="34">
        <f>(IF(ISNUMBER(B11),B11,0)+IF(ISNUMBER(E11),E11,0)+IF(ISNUMBER(J11),J11,0)+IF(ISNUMBER(H11),H11,0)+IF(ISNUMBER(K11),K11,0)+IF(ISNUMBER(N11),N11,0))</f>
        <v>0</v>
      </c>
      <c r="R10" s="42"/>
      <c r="S10" s="43">
        <f>IF(R11=0,0,IF(R11&gt;0,"+ "&amp;TEXT(R11,"[hh]:mm"),"- "&amp;TEXT(ABS(R11),"[hh]:mm")))</f>
        <v>0</v>
      </c>
      <c r="T10" s="37">
        <f>IF(AND(COUNT(A10,D10,G10,J10,M10)&lt;5,Q10&gt;0,R11=0),1,0)</f>
        <v>0</v>
      </c>
      <c r="U10" s="38"/>
      <c r="V10" s="38"/>
      <c r="W10" s="38"/>
    </row>
    <row r="11" spans="1:23" ht="12.75" customHeight="1">
      <c r="A11" s="30"/>
      <c r="B11" s="39"/>
      <c r="C11" s="39"/>
      <c r="D11" s="30"/>
      <c r="E11" s="39"/>
      <c r="F11" s="39"/>
      <c r="G11" s="30"/>
      <c r="H11" s="39"/>
      <c r="I11" s="39"/>
      <c r="J11" s="30"/>
      <c r="K11" s="39"/>
      <c r="L11" s="39"/>
      <c r="M11" s="30"/>
      <c r="N11" s="39"/>
      <c r="O11" s="39"/>
      <c r="P11" s="40"/>
      <c r="Q11" s="34"/>
      <c r="R11" s="44">
        <f>IF(Q10&gt;0,Q10-R$6,0)</f>
        <v>0</v>
      </c>
      <c r="S11" s="43">
        <f>IF(R12=0,0,IF(R12&gt;0,"+ "&amp;TEXT(R12,"[hh]:mm"),"- "&amp;TEXT(ABS(R12),"[hh]:mm")))</f>
        <v>0</v>
      </c>
      <c r="T11" s="37"/>
      <c r="U11" s="38"/>
      <c r="V11" s="38"/>
      <c r="W11" s="38"/>
    </row>
    <row r="12" spans="1:23" ht="12.75" customHeight="1">
      <c r="A12" s="30">
        <f>M10+3</f>
        <v>42625</v>
      </c>
      <c r="B12" s="31" t="s">
        <v>16</v>
      </c>
      <c r="C12" s="31"/>
      <c r="D12" s="30">
        <f>A12+1</f>
        <v>42626</v>
      </c>
      <c r="E12" s="31" t="s">
        <v>16</v>
      </c>
      <c r="F12" s="31"/>
      <c r="G12" s="30">
        <f>D12+1</f>
        <v>42627</v>
      </c>
      <c r="H12" s="31" t="s">
        <v>16</v>
      </c>
      <c r="I12" s="31"/>
      <c r="J12" s="30">
        <f>G12+1</f>
        <v>42628</v>
      </c>
      <c r="K12" s="31" t="s">
        <v>16</v>
      </c>
      <c r="L12" s="31"/>
      <c r="M12" s="30">
        <f>J12+1</f>
        <v>42629</v>
      </c>
      <c r="N12" s="31" t="s">
        <v>16</v>
      </c>
      <c r="O12" s="31"/>
      <c r="P12" s="33"/>
      <c r="Q12" s="34">
        <f>(IF(ISNUMBER(B13),B13,0)+IF(ISNUMBER(E13),E13,0)+IF(ISNUMBER(J13),J13,0)+IF(ISNUMBER(H13),H13,0)+IF(ISNUMBER(K13),K13,0)+IF(ISNUMBER(N13),N13,0))</f>
        <v>0</v>
      </c>
      <c r="R12" s="42"/>
      <c r="S12" s="43">
        <f>IF(R13=0,0,IF(R13&gt;0,"+ "&amp;TEXT(R13,"[hh]:mm"),"- "&amp;TEXT(ABS(R13),"[hh]:mm")))</f>
        <v>0</v>
      </c>
      <c r="T12" s="37">
        <f>IF(AND(COUNT(A12,D12,G12,J12,M12)&lt;5,Q12&gt;0,R13=0),1,0)</f>
        <v>0</v>
      </c>
      <c r="U12" s="38"/>
      <c r="V12" s="38"/>
      <c r="W12" s="38"/>
    </row>
    <row r="13" spans="1:23" ht="12.75" customHeight="1">
      <c r="A13" s="30"/>
      <c r="B13" s="39"/>
      <c r="C13" s="39"/>
      <c r="D13" s="30"/>
      <c r="E13" s="39"/>
      <c r="F13" s="39"/>
      <c r="G13" s="30"/>
      <c r="H13" s="39"/>
      <c r="I13" s="39"/>
      <c r="J13" s="30"/>
      <c r="K13" s="39"/>
      <c r="L13" s="39"/>
      <c r="M13" s="30"/>
      <c r="N13" s="39"/>
      <c r="O13" s="39"/>
      <c r="P13" s="40"/>
      <c r="Q13" s="34"/>
      <c r="R13" s="44">
        <f>IF(Q12&gt;0,Q12-R$6,0)</f>
        <v>0</v>
      </c>
      <c r="S13" s="43"/>
      <c r="T13" s="37"/>
      <c r="U13" s="38"/>
      <c r="V13" s="38"/>
      <c r="W13" s="38"/>
    </row>
    <row r="14" spans="1:23" ht="12.75" customHeight="1">
      <c r="A14" s="30">
        <f>M12+3</f>
        <v>42632</v>
      </c>
      <c r="B14" s="31" t="s">
        <v>16</v>
      </c>
      <c r="C14" s="31"/>
      <c r="D14" s="30">
        <f>A14+1</f>
        <v>42633</v>
      </c>
      <c r="E14" s="31" t="s">
        <v>16</v>
      </c>
      <c r="F14" s="31"/>
      <c r="G14" s="30">
        <f>D14+1</f>
        <v>42634</v>
      </c>
      <c r="H14" s="31" t="s">
        <v>16</v>
      </c>
      <c r="I14" s="31"/>
      <c r="J14" s="30">
        <f>G14+1</f>
        <v>42635</v>
      </c>
      <c r="K14" s="31" t="s">
        <v>16</v>
      </c>
      <c r="L14" s="31"/>
      <c r="M14" s="30">
        <f>J14+1</f>
        <v>42636</v>
      </c>
      <c r="N14" s="31" t="s">
        <v>16</v>
      </c>
      <c r="O14" s="31"/>
      <c r="P14" s="33"/>
      <c r="Q14" s="34">
        <f>(IF(ISNUMBER(B15),B15,0)+IF(ISNUMBER(E15),E15,0)+IF(ISNUMBER(J15),J15,0)+IF(ISNUMBER(H15),H15,0)+IF(ISNUMBER(K15),K15,0)+IF(ISNUMBER(N15),N15,0))</f>
        <v>0</v>
      </c>
      <c r="R14" s="42"/>
      <c r="S14" s="43">
        <f>IF(R15=0,0,IF(R15&gt;0,"+ "&amp;TEXT(R15,"[hh]:mm"),"- "&amp;TEXT(ABS(R15),"[hh]:mm")))</f>
        <v>0</v>
      </c>
      <c r="T14" s="37">
        <f>IF(AND(COUNT(A14,D14,G14,J14,M14)&lt;5,Q14&gt;0,R15=0),1,0)</f>
        <v>0</v>
      </c>
      <c r="U14" s="38"/>
      <c r="V14" s="38"/>
      <c r="W14" s="38"/>
    </row>
    <row r="15" spans="1:23" ht="12.75" customHeight="1">
      <c r="A15" s="30"/>
      <c r="B15" s="39"/>
      <c r="C15" s="39"/>
      <c r="D15" s="30"/>
      <c r="E15" s="39"/>
      <c r="F15" s="39"/>
      <c r="G15" s="30"/>
      <c r="H15" s="39"/>
      <c r="I15" s="39"/>
      <c r="J15" s="30"/>
      <c r="K15" s="39"/>
      <c r="L15" s="39"/>
      <c r="M15" s="30"/>
      <c r="N15" s="39"/>
      <c r="O15" s="39"/>
      <c r="P15" s="40"/>
      <c r="Q15" s="34"/>
      <c r="R15" s="44">
        <f>IF(Q14&gt;0,Q14-R$6,0)</f>
        <v>0</v>
      </c>
      <c r="S15" s="43"/>
      <c r="T15" s="37"/>
      <c r="U15" s="38"/>
      <c r="V15" s="38"/>
      <c r="W15" s="38"/>
    </row>
    <row r="16" spans="1:23" ht="12.75" customHeight="1">
      <c r="A16" s="30">
        <f>M14+3</f>
        <v>42639</v>
      </c>
      <c r="B16" s="31" t="s">
        <v>16</v>
      </c>
      <c r="C16" s="31"/>
      <c r="D16" s="30">
        <f>A16+1</f>
        <v>42640</v>
      </c>
      <c r="E16" s="31" t="s">
        <v>16</v>
      </c>
      <c r="F16" s="31"/>
      <c r="G16" s="30">
        <f>D16+1</f>
        <v>42641</v>
      </c>
      <c r="H16" s="31" t="s">
        <v>16</v>
      </c>
      <c r="I16" s="31"/>
      <c r="J16" s="30">
        <f>G16+1</f>
        <v>42642</v>
      </c>
      <c r="K16" s="31" t="s">
        <v>16</v>
      </c>
      <c r="L16" s="31"/>
      <c r="M16" s="30">
        <f>J16+1</f>
        <v>42643</v>
      </c>
      <c r="N16" s="31" t="s">
        <v>16</v>
      </c>
      <c r="O16" s="31"/>
      <c r="P16" s="33"/>
      <c r="Q16" s="34">
        <f>(IF(ISNUMBER(B17),B17,0)+IF(ISNUMBER(E17),E17,0)+IF(ISNUMBER(J17),J17,0)+IF(ISNUMBER(H17),H17,0)+IF(ISNUMBER(K17),K17,0)+IF(ISNUMBER(N17),N17,0))</f>
        <v>0</v>
      </c>
      <c r="R16" s="42"/>
      <c r="S16" s="43">
        <f>IF(R17=0,0,IF(R17&gt;0,"+ "&amp;TEXT(R17,"[hh]:mm"),"- "&amp;TEXT(ABS(R17),"[hh]:mm")))</f>
        <v>0</v>
      </c>
      <c r="T16" s="37">
        <f>IF(AND(COUNT(A16,D16,G16,J16,M16)&lt;5,Q16&gt;0,R17=0),1,0)</f>
        <v>0</v>
      </c>
      <c r="U16" s="38"/>
      <c r="V16" s="38"/>
      <c r="W16" s="38"/>
    </row>
    <row r="17" spans="1:23" ht="12.75" customHeight="1">
      <c r="A17" s="30"/>
      <c r="B17" s="39"/>
      <c r="C17" s="39"/>
      <c r="D17" s="30"/>
      <c r="E17" s="39"/>
      <c r="F17" s="39"/>
      <c r="G17" s="30"/>
      <c r="H17" s="39"/>
      <c r="I17" s="39"/>
      <c r="J17" s="30"/>
      <c r="K17" s="39"/>
      <c r="L17" s="39"/>
      <c r="M17" s="30"/>
      <c r="N17" s="39"/>
      <c r="O17" s="39"/>
      <c r="P17" s="40"/>
      <c r="Q17" s="34"/>
      <c r="R17" s="44">
        <f>IF(Q16&gt;0,Q16-R$6,0)</f>
        <v>0</v>
      </c>
      <c r="S17" s="43"/>
      <c r="T17" s="37"/>
      <c r="U17" s="38"/>
      <c r="V17" s="38"/>
      <c r="W17" s="38"/>
    </row>
    <row r="18" spans="1:23" ht="12.75" customHeight="1">
      <c r="A18" s="30">
        <f>IF(ISNUMBER(M16),IF(M16+3&gt;$K$6,"",M16+3),"")</f>
        <v>42646</v>
      </c>
      <c r="B18" s="45" t="s">
        <v>16</v>
      </c>
      <c r="C18" s="45"/>
      <c r="D18" s="30">
        <f>IF(ISNUMBER(A18),IF(A18+1&lt;=$K$6,A18+1,""),"")</f>
        <v>42647</v>
      </c>
      <c r="E18" s="31" t="s">
        <v>16</v>
      </c>
      <c r="F18" s="31"/>
      <c r="G18" s="30">
        <f>IF(ISNUMBER(D18),IF(D18+1&lt;=$K$6,D18+1,""),"")</f>
        <v>42648</v>
      </c>
      <c r="H18" s="31" t="s">
        <v>16</v>
      </c>
      <c r="I18" s="31"/>
      <c r="J18" s="30">
        <f>IF(ISNUMBER(G18),IF(G18+1&lt;=$K$6,G18+1,""),"")</f>
        <v>42649</v>
      </c>
      <c r="K18" s="31" t="s">
        <v>16</v>
      </c>
      <c r="L18" s="31"/>
      <c r="M18" s="30">
        <f>IF(ISNUMBER(J18),IF(J18+1&lt;=$K$6,J18+1,""),"")</f>
        <v>42650</v>
      </c>
      <c r="N18" s="31" t="s">
        <v>16</v>
      </c>
      <c r="O18" s="31"/>
      <c r="P18" s="33"/>
      <c r="Q18" s="46">
        <f>IF(AND(COUNT(A18,D18,G18,J18,M18)=0,COUNT(B19,E19,H19,K19,N19)=0),"",IF(COUNT(B19,E19,H19,K19,N19)=0,0,IF(ISNUMBER(A18),B19,0)+IF(ISNUMBER(D18),E19,0)+IF(ISNUMBER(G18),H19,0)+IF(ISNUMBER(J18),K19,0)+IF(ISNUMBER(M18),N19,0)))</f>
        <v>0</v>
      </c>
      <c r="R18" s="42"/>
      <c r="S18" s="47">
        <f>IF(ISNUMBER(Q18),IF(R19=0,0,IF(R19&gt;0,"+ "&amp;TEXT(R19,"[hh]:mm"),"- "&amp;TEXT(ABS(R19),"[hh]:mm"))),"")</f>
        <v>0</v>
      </c>
      <c r="T18" s="37">
        <f>IF(AND(COUNT(A18,D18,G18,J18,M18)&lt;5,Q18&gt;0,R19=0),1,0)</f>
        <v>0</v>
      </c>
      <c r="U18" s="38"/>
      <c r="V18" s="38"/>
      <c r="W18" s="38"/>
    </row>
    <row r="19" spans="1:23" ht="12.75" customHeight="1">
      <c r="A19" s="30"/>
      <c r="B19" s="39"/>
      <c r="C19" s="39"/>
      <c r="D19" s="30"/>
      <c r="E19" s="39"/>
      <c r="F19" s="39"/>
      <c r="G19" s="30"/>
      <c r="H19" s="39"/>
      <c r="I19" s="39"/>
      <c r="J19" s="30"/>
      <c r="K19" s="39"/>
      <c r="L19" s="39"/>
      <c r="M19" s="30"/>
      <c r="N19" s="39"/>
      <c r="O19" s="39"/>
      <c r="P19" s="40"/>
      <c r="Q19" s="46">
        <f>IF(AND(COUNT(A19,D19,G19,J19,M19)=0,COUNT(B20,E20,H20,K20,N20)=0),"",IF(COUNT(B20,E20,H20,K20,N20)=0,0,IF(ISNUMBER(A19),B20,0)+IF(ISNUMBER(D19),E20,0)+IF(ISNUMBER(G19),H20,0)+IF(ISNUMBER(J19),K20,0)+IF(ISNUMBER(M19),N20,0)))</f>
      </c>
      <c r="R19" s="41">
        <f>IF(AND(COUNT(A18,D18,G18,J18,M18)=0,COUNT(B19,E19,H19,K19,N19)=0),"",IF(AND(Q18&gt;0,COUNT(A18,D18,G18,J18,M18)&lt;5),0,IF(AND(ISNUMBER(Q18),Q18&gt;0),Q18-R$6,0)))</f>
        <v>0</v>
      </c>
      <c r="S19" s="47"/>
      <c r="T19" s="37"/>
      <c r="U19" s="38"/>
      <c r="V19" s="38"/>
      <c r="W19" s="38"/>
    </row>
    <row r="20" spans="1:23" ht="12.75" customHeight="1">
      <c r="A20" s="30">
        <f>IF(ISNUMBER(M18),IF(M18+3&gt;$K$6,"",M18+3),"")</f>
        <v>42653</v>
      </c>
      <c r="B20" s="48" t="s">
        <v>16</v>
      </c>
      <c r="C20" s="48"/>
      <c r="D20" s="30">
        <f>IF(ISNUMBER(A20),IF(A20+1&lt;=$K$6,A20+1,""),"")</f>
        <v>42654</v>
      </c>
      <c r="E20" s="48" t="s">
        <v>16</v>
      </c>
      <c r="F20" s="48"/>
      <c r="G20" s="30">
        <f>IF(ISNUMBER(D20),IF(D20+1&lt;=$K$6,D20+1,""),"")</f>
        <v>42655</v>
      </c>
      <c r="H20" s="48" t="s">
        <v>16</v>
      </c>
      <c r="I20" s="48"/>
      <c r="J20" s="30">
        <f>IF(ISNUMBER(G20),IF(G20+1&lt;=$K$6,G20+1,""),"")</f>
        <v>42656</v>
      </c>
      <c r="K20" s="48" t="s">
        <v>16</v>
      </c>
      <c r="L20" s="48"/>
      <c r="M20" s="30">
        <f>IF(ISNUMBER(J20),IF(J20+1&lt;=$K$6,J20+1,""),"")</f>
        <v>42657</v>
      </c>
      <c r="N20" s="48" t="s">
        <v>16</v>
      </c>
      <c r="O20" s="48"/>
      <c r="P20" s="33"/>
      <c r="Q20" s="46">
        <f>IF(AND(COUNT(A20,D20,G20,J20,M20)=0,COUNT(B21,E21,H21,K21,N21)=0),"",IF(COUNT(B21,E21,H21,K21,N21)=0,0,IF(ISNUMBER(A20),B21,0)+IF(ISNUMBER(D20),E21,0)+IF(ISNUMBER(G20),H21,0)+IF(ISNUMBER(J20),K21,0)+IF(ISNUMBER(M20),N21,0)))</f>
        <v>0</v>
      </c>
      <c r="R20" s="49"/>
      <c r="S20" s="50">
        <f>IF(ISNUMBER(Q20),IF(R21=0,0,IF(R21&gt;0,"+ "&amp;TEXT(R21,"[hh]:mm"),"- "&amp;TEXT(ABS(R21),"[hh]:mm"))),"")</f>
        <v>0</v>
      </c>
      <c r="T20" s="37">
        <f>IF(AND(COUNT(A20,D20,G20,J20,M20)&lt;5,Q20&gt;0,R21=0),1,0)</f>
        <v>0</v>
      </c>
      <c r="U20" s="38"/>
      <c r="V20" s="38"/>
      <c r="W20" s="38"/>
    </row>
    <row r="21" spans="1:23" ht="12.75" customHeight="1">
      <c r="A21" s="30"/>
      <c r="B21" s="39"/>
      <c r="C21" s="39"/>
      <c r="D21" s="30">
        <f>IF(ISNUMBER(A21),IF(A21+1&lt;=$K$6,A21+1,""),"")</f>
      </c>
      <c r="E21" s="39"/>
      <c r="F21" s="39"/>
      <c r="G21" s="30">
        <f>IF(ISNUMBER(D21),IF(D21+1&lt;=$K$6,D21+1,""),"")</f>
      </c>
      <c r="H21" s="39"/>
      <c r="I21" s="39"/>
      <c r="J21" s="30">
        <f>IF(ISNUMBER(G21),IF(G21+1&lt;=$K$6,G21+1,""),"")</f>
      </c>
      <c r="K21" s="39"/>
      <c r="L21" s="39"/>
      <c r="M21" s="30">
        <f>IF(ISNUMBER(J21),IF(J21+1&lt;=$K$6,J21+1,""),"")</f>
      </c>
      <c r="N21" s="39"/>
      <c r="O21" s="39"/>
      <c r="P21" s="40"/>
      <c r="Q21" s="46">
        <f>IF(AND(COUNT(A21,D21,G21,J21,M21)=0,COUNT(B22,E22,H22,K22,N22)=0),"",IF(COUNT(B22,E22,H22,K22,N22)=0,0,IF(ISNUMBER(A21),B22,0)+IF(ISNUMBER(D21),E22,0)+IF(ISNUMBER(G21),H22,0)+IF(ISNUMBER(J21),K22,0)+IF(ISNUMBER(M21),N22,0)))</f>
      </c>
      <c r="R21" s="41">
        <f>IF(AND(COUNT(A20,D20,G20,J20,M20)=0,COUNT(B21,E21,H21,K21,N21)=0),"",IF(AND(Q20&gt;0,COUNT(A20,D20,G20,J20,M20)&lt;5),0,IF(AND(ISNUMBER(Q20),Q20&gt;0),Q20-R$6,0)))</f>
        <v>0</v>
      </c>
      <c r="S21" s="50">
        <f>IF(ISNUMBER(A21),IF(R22=0,0,IF(R22&gt;0,"+ "&amp;TEXT(R22,"[hh]:mm"),"- "&amp;TEXT(ABS(R22),"[hh]:mm"))),"")</f>
      </c>
      <c r="T21" s="37"/>
      <c r="U21" s="38"/>
      <c r="V21" s="38"/>
      <c r="W21" s="38"/>
    </row>
    <row r="22" spans="1:20" ht="12.75" customHeight="1">
      <c r="A22" s="30">
        <f>IF(ISNUMBER(M20),IF(M20+3&gt;$K$6,"",M20+3),"")</f>
        <v>42660</v>
      </c>
      <c r="B22" s="48" t="s">
        <v>16</v>
      </c>
      <c r="C22" s="48"/>
      <c r="D22" s="30">
        <f>IF(ISNUMBER(A22),IF(A22+1&lt;=$K$6,A22+1,""),"")</f>
        <v>42661</v>
      </c>
      <c r="E22" s="48" t="s">
        <v>16</v>
      </c>
      <c r="F22" s="48"/>
      <c r="G22" s="30">
        <f>IF(ISNUMBER(D22),IF(D22+1&lt;=$K$6,D22+1,""),"")</f>
        <v>42662</v>
      </c>
      <c r="H22" s="48" t="s">
        <v>16</v>
      </c>
      <c r="I22" s="48"/>
      <c r="J22" s="30">
        <f>IF(ISNUMBER(G22),IF(G22+1&lt;=$K$6,G22+1,""),"")</f>
      </c>
      <c r="K22" s="48" t="s">
        <v>16</v>
      </c>
      <c r="L22" s="48"/>
      <c r="M22" s="30">
        <f>IF(ISNUMBER(J22),IF(J22+1&lt;=$K$6,J22+1,""),"")</f>
      </c>
      <c r="N22" s="48" t="s">
        <v>16</v>
      </c>
      <c r="O22" s="48"/>
      <c r="P22" s="33"/>
      <c r="Q22" s="46">
        <f>IF(AND(COUNT(A22,D22,G22,J22,M22)=0,COUNT(B23,E23,H23,K23,N23)=0),"",IF(COUNT(B23,E23,H23,K23,N23)=0,0,IF(ISNUMBER(A22),B23,0)+IF(ISNUMBER(D22),E23,0)+IF(ISNUMBER(G22),H23,0)+IF(ISNUMBER(J22),K23,0)+IF(ISNUMBER(M22),N23,0)))</f>
        <v>0</v>
      </c>
      <c r="R22" s="49"/>
      <c r="S22" s="50">
        <f>IF(ISNUMBER(Q22),IF(R23=0,0,IF(R23&gt;0,"+ "&amp;TEXT(R23,"[hh]:mm"),"- "&amp;TEXT(ABS(R23),"[hh]:mm"))),"")</f>
        <v>0</v>
      </c>
      <c r="T22" s="37">
        <f>IF(AND(COUNT(A22,D22,G22,J22,M22)&lt;5,Q22&gt;0,R23=0),1,0)</f>
        <v>0</v>
      </c>
    </row>
    <row r="23" spans="1:20" ht="12.75" customHeight="1">
      <c r="A23" s="30"/>
      <c r="B23" s="39"/>
      <c r="C23" s="39"/>
      <c r="D23" s="30">
        <f>IF(ISNUMBER(A23),IF(A23+1&lt;=$K$6,A23+1,""),"")</f>
      </c>
      <c r="E23" s="39"/>
      <c r="F23" s="39"/>
      <c r="G23" s="30">
        <f>IF(ISNUMBER(D23),IF(D23+1&lt;=$K$6,D23+1,""),"")</f>
      </c>
      <c r="H23" s="39"/>
      <c r="I23" s="39"/>
      <c r="J23" s="30">
        <f>IF(ISNUMBER(G23),IF(G23+1&lt;=$K$6,G23+1,""),"")</f>
      </c>
      <c r="K23" s="39"/>
      <c r="L23" s="39"/>
      <c r="M23" s="30">
        <f>IF(ISNUMBER(J23),IF(J23+1&lt;=$K$6,J23+1,""),"")</f>
      </c>
      <c r="N23" s="39"/>
      <c r="O23" s="39"/>
      <c r="P23" s="40"/>
      <c r="Q23" s="46">
        <f>IF(AND(COUNT(A23,D23,G23,J23,M23)=0,COUNT(B24,E24,H24,K24,N24)=0),"",IF(COUNT(B24,E24,H24,K24,N24)=0,0,IF(ISNUMBER(A23),B24,0)+IF(ISNUMBER(D23),E24,0)+IF(ISNUMBER(G23),H24,0)+IF(ISNUMBER(J23),K24,0)+IF(ISNUMBER(M23),N24,0)))</f>
      </c>
      <c r="R23" s="41">
        <f>IF(AND(COUNT(A22,D22,G22,J22,M22)=0,COUNT(B23,E23,H23,K23,N23)=0),"",IF(AND(Q22&gt;0,COUNT(A22,D22,G22,J22,M22)&lt;5),0,IF(AND(ISNUMBER(Q22),Q22&gt;0),Q22-R$6,0)))</f>
        <v>0</v>
      </c>
      <c r="S23" s="50">
        <f>IF(ISNUMBER(A23),IF(R24=0,0,IF(R24&gt;0,"+ "&amp;TEXT(R24,"[hh]:mm"),"- "&amp;TEXT(ABS(R24),"[hh]:mm"))),"")</f>
      </c>
      <c r="T23" s="37"/>
    </row>
    <row r="24" spans="1:20" ht="12.75" customHeight="1">
      <c r="A24" s="30">
        <f>IF(ISNUMBER(M22),IF(M22+3&gt;$K$6,"",M22+3),"")</f>
      </c>
      <c r="B24" s="48" t="s">
        <v>16</v>
      </c>
      <c r="C24" s="48"/>
      <c r="D24" s="30">
        <f>IF(ISNUMBER(A24),IF(A24+1&lt;=$K$6,A24+1,""),"")</f>
      </c>
      <c r="E24" s="48" t="s">
        <v>16</v>
      </c>
      <c r="F24" s="48"/>
      <c r="G24" s="30">
        <f>IF(ISNUMBER(D24),IF(D24+1&lt;=$K$6,D24+1,""),"")</f>
      </c>
      <c r="H24" s="48" t="s">
        <v>16</v>
      </c>
      <c r="I24" s="48"/>
      <c r="J24" s="30">
        <f>IF(ISNUMBER(G24),IF(G24+1&lt;=$K$6,G24+1,""),"")</f>
      </c>
      <c r="K24" s="48" t="s">
        <v>16</v>
      </c>
      <c r="L24" s="48"/>
      <c r="M24" s="30">
        <f>IF(ISNUMBER(J24),IF(J24+1&lt;=$K$6,J24+1,""),"")</f>
      </c>
      <c r="N24" s="48" t="s">
        <v>16</v>
      </c>
      <c r="O24" s="48"/>
      <c r="P24" s="33"/>
      <c r="Q24" s="46">
        <f>IF(AND(COUNT(A24,D24,G24,J24,M24)=0,COUNT(B25,E25,H25,K25,N25)=0),"",IF(COUNT(B25,E25,H25,K25,N25)=0,0,IF(ISNUMBER(A24),B25,0)+IF(ISNUMBER(D24),E25,0)+IF(ISNUMBER(G24),H25,0)+IF(ISNUMBER(J24),K25,0)+IF(ISNUMBER(M24),N25,0)))</f>
      </c>
      <c r="R24" s="49"/>
      <c r="S24" s="50">
        <f>IF(ISNUMBER(Q24),IF(R25=0,0,IF(R25&gt;0,"+ "&amp;TEXT(R25,"[hh]:mm"),"- "&amp;TEXT(ABS(R25),"[hh]:mm"))),"")</f>
      </c>
      <c r="T24" s="37">
        <f>IF(AND(COUNT(A24,D24,G24,J24,M24)&lt;5,Q24&gt;0,R25=0),1,0)</f>
        <v>0</v>
      </c>
    </row>
    <row r="25" spans="1:20" ht="12.75" customHeight="1">
      <c r="A25" s="30"/>
      <c r="B25" s="39"/>
      <c r="C25" s="39"/>
      <c r="D25" s="30">
        <f>IF(ISNUMBER(A25),IF(A25+1&lt;=$K$6,A25+1,""),"")</f>
      </c>
      <c r="E25" s="39"/>
      <c r="F25" s="39"/>
      <c r="G25" s="30">
        <f>IF(ISNUMBER(D25),IF(D25+1&lt;=$K$6,D25+1,""),"")</f>
      </c>
      <c r="H25" s="39"/>
      <c r="I25" s="39"/>
      <c r="J25" s="30">
        <f>IF(ISNUMBER(G25),IF(G25+1&lt;=$K$6,G25+1,""),"")</f>
      </c>
      <c r="K25" s="39"/>
      <c r="L25" s="39"/>
      <c r="M25" s="30">
        <f>IF(ISNUMBER(J25),IF(J25+1&lt;=$K$6,J25+1,""),"")</f>
      </c>
      <c r="N25" s="39"/>
      <c r="O25" s="39"/>
      <c r="P25" s="40"/>
      <c r="Q25" s="46">
        <f>IF(AND(COUNT(A25,D25,G25,J25,M25)=0,COUNT(B26,E26,H26,K26,N26)=0),"",IF(COUNT(B26,E26,H26,K26,N26)=0,0,IF(ISNUMBER(A25),B26,0)+IF(ISNUMBER(D25),E26,0)+IF(ISNUMBER(G25),H26,0)+IF(ISNUMBER(J25),K26,0)+IF(ISNUMBER(M25),N26,0)))</f>
      </c>
      <c r="R25" s="41">
        <f>IF(AND(COUNT(A24,D24,G24,J24,M24)=0,COUNT(B25,E25,H25,K25,N25)=0),"",IF(AND(Q24&gt;0,COUNT(A24,D24,G24,J24,M24)&lt;5),0,IF(AND(ISNUMBER(Q24),Q24&gt;0),Q24-R$6,0)))</f>
      </c>
      <c r="S25" s="50">
        <f>IF(ISNUMBER(A25),IF(R26=0,0,IF(R26&gt;0,"+ "&amp;TEXT(R26,"[hh]:mm"),"- "&amp;TEXT(ABS(R26),"[hh]:mm"))),"")</f>
      </c>
      <c r="T25" s="37"/>
    </row>
    <row r="26" spans="1:20" ht="12.75" customHeight="1">
      <c r="A26" s="30">
        <f>IF(ISNUMBER(M24),IF(M24+3&gt;$K$6,"",M24+3),"")</f>
      </c>
      <c r="B26" s="48" t="s">
        <v>16</v>
      </c>
      <c r="C26" s="48"/>
      <c r="D26" s="30">
        <f>IF(ISNUMBER(A26),IF(A26+1&lt;=$K$6,A26+1,""),"")</f>
      </c>
      <c r="E26" s="48" t="s">
        <v>16</v>
      </c>
      <c r="F26" s="48"/>
      <c r="G26" s="30">
        <f>IF(ISNUMBER(D26),IF(D26+1&lt;=$K$6,D26+1,""),"")</f>
      </c>
      <c r="H26" s="48" t="s">
        <v>16</v>
      </c>
      <c r="I26" s="48"/>
      <c r="J26" s="30">
        <f>IF(ISNUMBER(G26),IF(G26+1&lt;=$K$6,G26+1,""),"")</f>
      </c>
      <c r="K26" s="48" t="s">
        <v>16</v>
      </c>
      <c r="L26" s="48"/>
      <c r="M26" s="30">
        <f>IF(ISNUMBER(J26),IF(J26+1&lt;=$K$6,J26+1,""),"")</f>
      </c>
      <c r="N26" s="48" t="s">
        <v>16</v>
      </c>
      <c r="O26" s="48"/>
      <c r="P26" s="33"/>
      <c r="Q26" s="46">
        <f>IF(AND(COUNT(A26,D26,G26,J26,M26)=0,COUNT(B27,E27,H27,K27,N27)=0),"",IF(COUNT(B27,E27,H27,K27,N27)=0,0,IF(ISNUMBER(A26),B27,0)+IF(ISNUMBER(D26),E27,0)+IF(ISNUMBER(G26),H27,0)+IF(ISNUMBER(J26),K27,0)+IF(ISNUMBER(M26),N27,0)))</f>
      </c>
      <c r="R26" s="49"/>
      <c r="S26" s="50">
        <f>IF(ISNUMBER(A26),IF(R27=0,0,IF(R27&gt;0,"+ "&amp;TEXT(R27,"[hh]:mm"),"- "&amp;TEXT(ABS(R27),"[hh]:mm"))),"")</f>
      </c>
      <c r="T26" s="37">
        <f>IF(AND(COUNT(A26,D26,G26,J26,M26)&lt;5,Q26&gt;0,R27=0),1,0)</f>
        <v>0</v>
      </c>
    </row>
    <row r="27" spans="1:20" ht="12.75" customHeight="1">
      <c r="A27" s="30"/>
      <c r="B27" s="39"/>
      <c r="C27" s="39"/>
      <c r="D27" s="30">
        <f>IF(ISNUMBER(A27),IF(A27+1&lt;=$K$6,A27+1,""),"")</f>
      </c>
      <c r="E27" s="39"/>
      <c r="F27" s="39"/>
      <c r="G27" s="30">
        <f>IF(ISNUMBER(D27),IF(D27+1&lt;=$K$6,D27+1,""),"")</f>
      </c>
      <c r="H27" s="39"/>
      <c r="I27" s="39"/>
      <c r="J27" s="30">
        <f>IF(ISNUMBER(G27),IF(G27+1&lt;=$K$6,G27+1,""),"")</f>
      </c>
      <c r="K27" s="39"/>
      <c r="L27" s="39"/>
      <c r="M27" s="30">
        <f>IF(ISNUMBER(J27),IF(J27+1&lt;=$K$6,J27+1,""),"")</f>
      </c>
      <c r="N27" s="39"/>
      <c r="O27" s="39"/>
      <c r="P27" s="40"/>
      <c r="Q27" s="46">
        <f>IF(AND(COUNT(A27,D27,G27,J27,M27)=0,COUNT(B28,E28,H28,K28,N28)=0),"",IF(COUNT(B28,E28,H28,K28,N28)=0,0,IF(ISNUMBER(A27),B28,0)+IF(ISNUMBER(D27),E28,0)+IF(ISNUMBER(G27),H28,0)+IF(ISNUMBER(J27),K28,0)+IF(ISNUMBER(M27),N28,0)))</f>
      </c>
      <c r="R27" s="41">
        <f>IF(AND(COUNT(A26,D26,G26,J26,M26)=0,COUNT(B27,E27,H27,K27,N27)=0),"",IF(AND(Q26&gt;0,COUNT(A26,D26,G26,J26,M26)&lt;5),0,IF(AND(ISNUMBER(Q26),Q26&gt;0),Q26-R$6,0)))</f>
      </c>
      <c r="S27" s="50">
        <f>IF(ISNUMBER(A27),IF(R28=0,0,IF(R28&gt;0,"+ "&amp;TEXT(R28,"[hh]:mm"),"- "&amp;TEXT(ABS(R28),"[hh]:mm"))),"")</f>
      </c>
      <c r="T27" s="37"/>
    </row>
    <row r="28" spans="1:20" ht="12.75" customHeight="1">
      <c r="A28" s="30">
        <f>IF(ISNUMBER(M26),IF(M26+3&gt;$K$6,"",M26+3),"")</f>
      </c>
      <c r="B28" s="48" t="s">
        <v>16</v>
      </c>
      <c r="C28" s="48"/>
      <c r="D28" s="30">
        <f>IF(ISNUMBER(A28),IF(A28+1&lt;=$K$6,A28+1,""),"")</f>
      </c>
      <c r="E28" s="48" t="s">
        <v>16</v>
      </c>
      <c r="F28" s="48"/>
      <c r="G28" s="30">
        <f>IF(ISNUMBER(D28),IF(D28+1&lt;=$K$6,D28+1,""),"")</f>
      </c>
      <c r="H28" s="48" t="s">
        <v>16</v>
      </c>
      <c r="I28" s="48"/>
      <c r="J28" s="30">
        <f>IF(ISNUMBER(G28),IF(G28+1&lt;=$K$6,G28+1,""),"")</f>
      </c>
      <c r="K28" s="48" t="s">
        <v>16</v>
      </c>
      <c r="L28" s="48"/>
      <c r="M28" s="30">
        <f>IF(ISNUMBER(J28),IF(J28+1&lt;=$K$6,J28+1,""),"")</f>
      </c>
      <c r="N28" s="48" t="s">
        <v>16</v>
      </c>
      <c r="O28" s="48"/>
      <c r="P28" s="33"/>
      <c r="Q28" s="51">
        <f>IF(AND(COUNT(A28,D28,G28,J28,M28)=0,COUNT(B29,E29,H29,K29,N29)=0),"",IF(COUNT(B29,E29,H29,K29,N29)=0,0,IF(ISNUMBER(A28),B29,0)+IF(ISNUMBER(D28),E29,0)+IF(ISNUMBER(G28),H29,0)+IF(ISNUMBER(J28),K29,0)+IF(ISNUMBER(M28),N29,0)))</f>
      </c>
      <c r="R28" s="49"/>
      <c r="S28" s="50">
        <f>IF(ISNUMBER(A28),IF(R29=0,0,IF(R29&gt;0,"+ "&amp;TEXT(R29,"[hh]:mm"),"- "&amp;TEXT(ABS(R29),"[hh]:mm"))),"")</f>
      </c>
      <c r="T28" s="37">
        <f>IF(AND(COUNT(A28,D28,G28,J28,M28)&lt;5,Q28&gt;0,R29=0),1,0)</f>
        <v>0</v>
      </c>
    </row>
    <row r="29" spans="1:20" ht="12.75" customHeight="1">
      <c r="A29" s="30"/>
      <c r="B29" s="39"/>
      <c r="C29" s="39"/>
      <c r="D29" s="30">
        <f>IF(ISNUMBER(A29),IF(A29+1&lt;=$K$6,A29+1,""),"")</f>
      </c>
      <c r="E29" s="39"/>
      <c r="F29" s="39"/>
      <c r="G29" s="30">
        <f>IF(ISNUMBER(D29),IF(D29+1&lt;=$K$6,D29+1,""),"")</f>
      </c>
      <c r="H29" s="39"/>
      <c r="I29" s="39"/>
      <c r="J29" s="30">
        <f>IF(ISNUMBER(G29),IF(G29+1&lt;=$K$6,G29+1,""),"")</f>
      </c>
      <c r="K29" s="39"/>
      <c r="L29" s="39"/>
      <c r="M29" s="30">
        <f>IF(ISNUMBER(J29),IF(J29+1&lt;=$K$6,J29+1,""),"")</f>
      </c>
      <c r="N29" s="39"/>
      <c r="O29" s="39"/>
      <c r="P29" s="40"/>
      <c r="Q29" s="51">
        <f>IF(AND(COUNT(A29,D29,G29,J29,M29)=0,COUNT(B30,E30,H30,K30,N30)=0),"",IF(COUNT(B30,E30,H30,K30,N30)=0,0,IF(ISNUMBER(A29),B30,0)+IF(ISNUMBER(D29),E30,0)+IF(ISNUMBER(G29),H30,0)+IF(ISNUMBER(J29),K30,0)+IF(ISNUMBER(M29),N30,0)))</f>
      </c>
      <c r="R29" s="41">
        <f>IF(AND(COUNT(A28,D28,G28,J28,M28)=0,COUNT(B29,E29,H29,K29,N29)=0),"",IF(AND(Q28&gt;0,COUNT(A28,D28,G28,J28,M28)&lt;5),0,IF(AND(ISNUMBER(Q28),Q28&gt;0),Q28-R$6,0)))</f>
      </c>
      <c r="S29" s="50">
        <f>IF(ISNUMBER(A29),IF(R30=0,0,IF(R30&gt;0,"+ "&amp;TEXT(R30,"[hh]:mm"),"- "&amp;TEXT(ABS(R30),"[hh]:mm"))),"")</f>
      </c>
      <c r="T29" s="37"/>
    </row>
    <row r="30" spans="1:20" ht="12.75" customHeight="1">
      <c r="A30" s="30">
        <f>IF(ISNUMBER(M28),IF(M28+3&gt;$K$6,"",M28+3),"")</f>
      </c>
      <c r="B30" s="48" t="s">
        <v>16</v>
      </c>
      <c r="C30" s="48"/>
      <c r="D30" s="30">
        <f>IF(ISNUMBER(A30),IF(A30+1&lt;=$K$6,A30+1,""),"")</f>
      </c>
      <c r="E30" s="48" t="s">
        <v>16</v>
      </c>
      <c r="F30" s="48"/>
      <c r="G30" s="30">
        <f>IF(ISNUMBER(D30),IF(D30+1&lt;=$K$6,D30+1,""),"")</f>
      </c>
      <c r="H30" s="48" t="s">
        <v>16</v>
      </c>
      <c r="I30" s="48"/>
      <c r="J30" s="30">
        <f>IF(ISNUMBER(G30),IF(G30+1&lt;=$K$6,G30+1,""),"")</f>
      </c>
      <c r="K30" s="48" t="s">
        <v>16</v>
      </c>
      <c r="L30" s="48"/>
      <c r="M30" s="30">
        <f>IF(ISNUMBER(J30),IF(J30+1&lt;=$K$6,J30+1,""),"")</f>
      </c>
      <c r="N30" s="48" t="s">
        <v>16</v>
      </c>
      <c r="O30" s="48"/>
      <c r="P30" s="33"/>
      <c r="Q30" s="46">
        <f>IF(AND(COUNT(A30,D30,G30,J30,M30)=0,COUNT(B31,E31,H31,K31,N31)=0),"",IF(COUNT(B31,E31,H31,K31,N31)=0,0,IF(ISNUMBER(A30),B31,0)+IF(ISNUMBER(D30),E31,0)+IF(ISNUMBER(G30),H31,0)+IF(ISNUMBER(J30),K31,0)+IF(ISNUMBER(M30),N31,0)))</f>
      </c>
      <c r="R30" s="49"/>
      <c r="S30" s="50">
        <f>IF(ISNUMBER(A30),IF(R31=0,0,IF(R31&gt;0,"+ "&amp;TEXT(R31,"[hh]:mm"),"- "&amp;TEXT(ABS(R31),"[hh]:mm"))),"")</f>
      </c>
      <c r="T30" s="37">
        <f>IF(AND(COUNT(A30,D30,G30,J30,M30)&lt;5,Q30&gt;0,R31=0),1,0)</f>
        <v>0</v>
      </c>
    </row>
    <row r="31" spans="1:20" ht="12.75" customHeight="1">
      <c r="A31" s="30"/>
      <c r="B31" s="39"/>
      <c r="C31" s="39"/>
      <c r="D31" s="30">
        <f>IF(ISNUMBER(A31),IF(A31+1&lt;=$K$6,A31+1,""),"")</f>
      </c>
      <c r="E31" s="39"/>
      <c r="F31" s="39"/>
      <c r="G31" s="30">
        <f>IF(ISNUMBER(D31),IF(D31+1&lt;=$K$6,D31+1,""),"")</f>
      </c>
      <c r="H31" s="39"/>
      <c r="I31" s="39"/>
      <c r="J31" s="30">
        <f>IF(ISNUMBER(G31),IF(G31+1&lt;=$K$6,G31+1,""),"")</f>
      </c>
      <c r="K31" s="39"/>
      <c r="L31" s="39"/>
      <c r="M31" s="30">
        <f>IF(ISNUMBER(J31),IF(J31+1&lt;=$K$6,J31+1,""),"")</f>
      </c>
      <c r="N31" s="39"/>
      <c r="O31" s="39"/>
      <c r="P31" s="40"/>
      <c r="Q31" s="46">
        <f>IF(AND(COUNT(A31,D31,G31,J31,M31)=0,COUNT(B32,E32,H32,K32,N32)=0),"",IF(COUNT(B32,E32,H32,K32,N32)=0,0,IF(ISNUMBER(A31),B32,0)+IF(ISNUMBER(D31),E32,0)+IF(ISNUMBER(G31),H32,0)+IF(ISNUMBER(J31),K32,0)+IF(ISNUMBER(M31),N32,0)))</f>
      </c>
      <c r="R31" s="41">
        <f>IF(AND(COUNT(A30,D30,G30,J30,M30)=0,COUNT(B31,E31,H31,K31,N31)=0),"",IF(AND(Q30&gt;0,COUNT(A30,D30,G30,J30,M30)&lt;5),0,IF(AND(ISNUMBER(Q30),Q30&gt;0),Q30-R$6,0)))</f>
      </c>
      <c r="S31" s="50">
        <f>IF(ISNUMBER(A31),IF(R32=0,0,IF(R32&gt;0,"+ "&amp;TEXT(R32,"[hh]:mm"),"- "&amp;TEXT(ABS(R32),"[hh]:mm"))),"")</f>
      </c>
      <c r="T31" s="37"/>
    </row>
    <row r="32" spans="16:19" s="15" customFormat="1" ht="12.75" customHeight="1">
      <c r="P32" s="16"/>
      <c r="S32" s="52"/>
    </row>
    <row r="33" spans="1:19" ht="56.25" customHeight="1">
      <c r="A33" s="53" t="s">
        <v>18</v>
      </c>
      <c r="B33" s="53"/>
      <c r="C33" s="53"/>
      <c r="D33" s="53"/>
      <c r="E33" s="53"/>
      <c r="F33" s="53"/>
      <c r="G33" s="53"/>
      <c r="H33" s="53"/>
      <c r="I33" s="53"/>
      <c r="J33" s="53"/>
      <c r="K33" s="53"/>
      <c r="L33" s="53"/>
      <c r="M33" s="53"/>
      <c r="N33" s="53"/>
      <c r="O33" s="53"/>
      <c r="P33" s="54"/>
      <c r="Q33" s="55" t="s">
        <v>19</v>
      </c>
      <c r="R33" s="56">
        <f>IF(AND(ISNUMBER(R9),R9&gt;0),R9,0)+IF(AND(ISNUMBER(R11),R11&gt;0),R11,0)+IF(AND(ISNUMBER(R13),R13&gt;0),R13,0)+IF(AND(ISNUMBER(R15),R15&gt;0),R15,0)+IF(AND(ISNUMBER(R17),R17&gt;0),R17,0)+IF(AND(ISNUMBER(R19),R19&gt;0),R19,0)+IF(AND(ISNUMBER(R21),R21&gt;0),R21,0)+IF(AND(ISNUMBER(R23),R23&gt;0),R23,0)+IF(AND(ISNUMBER(R25),R25&gt;0),R25,0)+IF(AND(ISNUMBER(R27),R27&gt;0),R27,0)+IF(AND(ISNUMBER(R29),R29&gt;0),R29,0)+IF(AND(ISNUMBER(R31),R31&gt;0),R31,0)</f>
        <v>0</v>
      </c>
      <c r="S33" s="57">
        <f>IF(R33&lt;=0,0,IF(R33&gt;0,TEXT(R33,"[hh]:mm"),"0"))</f>
        <v>0</v>
      </c>
    </row>
    <row r="34" spans="16:19" s="15" customFormat="1" ht="12.75" customHeight="1">
      <c r="P34" s="16"/>
      <c r="S34" s="52"/>
    </row>
    <row r="35" spans="1:19" ht="39.75" customHeight="1">
      <c r="A35" s="58"/>
      <c r="B35" s="58"/>
      <c r="C35" s="58"/>
      <c r="D35" s="58"/>
      <c r="E35" s="59"/>
      <c r="F35" s="60"/>
      <c r="G35" s="61"/>
      <c r="H35" s="62"/>
      <c r="I35" s="60"/>
      <c r="J35" s="63"/>
      <c r="K35" s="64"/>
      <c r="L35" s="60"/>
      <c r="M35" s="63"/>
      <c r="N35" s="64"/>
      <c r="O35" s="63"/>
      <c r="P35" s="65"/>
      <c r="Q35" s="66"/>
      <c r="R35" s="67"/>
      <c r="S35" s="43"/>
    </row>
    <row r="36" ht="12.75" customHeight="1">
      <c r="A36" s="68" t="s">
        <v>20</v>
      </c>
    </row>
    <row r="37" spans="1:19" ht="13.5" customHeight="1">
      <c r="A37" s="69" t="s">
        <v>21</v>
      </c>
      <c r="B37" s="69"/>
      <c r="C37" s="69"/>
      <c r="E37" s="70" t="s">
        <v>22</v>
      </c>
      <c r="F37" s="70" t="s">
        <v>23</v>
      </c>
      <c r="H37" s="70" t="s">
        <v>22</v>
      </c>
      <c r="I37" s="70" t="s">
        <v>23</v>
      </c>
      <c r="K37" s="70" t="s">
        <v>22</v>
      </c>
      <c r="L37" s="70" t="s">
        <v>23</v>
      </c>
      <c r="N37" s="70" t="s">
        <v>22</v>
      </c>
      <c r="O37" s="70" t="s">
        <v>23</v>
      </c>
      <c r="Q37" s="55" t="s">
        <v>24</v>
      </c>
      <c r="R37" s="71">
        <f>SUM(F38,I38,L38,O38)</f>
        <v>0</v>
      </c>
      <c r="S37" s="72" t="str">
        <f>IF(R33=0,"Pas d'heures à récupérer",IF(R37&gt;R33,"Vous tentez de récupérer trop d'heures...",TEXT(R37,"[hh]:mm")))</f>
        <v>Pas d'heures à récupérer</v>
      </c>
    </row>
    <row r="38" spans="1:19" ht="42" customHeight="1">
      <c r="A38" s="69"/>
      <c r="B38" s="69"/>
      <c r="C38" s="69"/>
      <c r="E38" s="73"/>
      <c r="F38" s="74"/>
      <c r="G38" s="75"/>
      <c r="H38" s="73"/>
      <c r="I38" s="74"/>
      <c r="J38" s="75"/>
      <c r="K38" s="73"/>
      <c r="L38" s="74"/>
      <c r="M38" s="75"/>
      <c r="N38" s="73"/>
      <c r="O38" s="74"/>
      <c r="Q38" s="55"/>
      <c r="R38" s="71"/>
      <c r="S38" s="72"/>
    </row>
    <row r="39" spans="3:19" s="15" customFormat="1" ht="12.75" customHeight="1">
      <c r="C39" s="52"/>
      <c r="P39" s="16"/>
      <c r="Q39" s="76"/>
      <c r="R39" s="77"/>
      <c r="S39" s="52"/>
    </row>
    <row r="40" spans="1:19" ht="19.5" customHeight="1">
      <c r="A40" s="78" t="s">
        <v>25</v>
      </c>
      <c r="B40" s="78"/>
      <c r="C40" s="78"/>
      <c r="D40" s="78"/>
      <c r="E40" s="78"/>
      <c r="F40" s="78"/>
      <c r="G40" s="78"/>
      <c r="H40" s="78"/>
      <c r="I40" s="78"/>
      <c r="J40" s="78"/>
      <c r="K40" s="78"/>
      <c r="L40" s="78"/>
      <c r="M40" s="78"/>
      <c r="N40" s="78"/>
      <c r="O40" s="78"/>
      <c r="Q40" s="55" t="s">
        <v>26</v>
      </c>
      <c r="R40" s="79">
        <f>R33-R37</f>
        <v>0</v>
      </c>
      <c r="S40" s="80">
        <f>IF(R40&gt;=0,R33-R37,"Erreur de récupération")</f>
        <v>0</v>
      </c>
    </row>
    <row r="41" spans="1:19" s="15" customFormat="1" ht="19.5" customHeight="1">
      <c r="A41" s="81" t="s">
        <v>27</v>
      </c>
      <c r="B41" s="81"/>
      <c r="C41" s="81"/>
      <c r="D41" s="81"/>
      <c r="E41" s="81"/>
      <c r="F41" s="81"/>
      <c r="G41" s="81"/>
      <c r="H41" s="81"/>
      <c r="I41" s="81"/>
      <c r="J41" s="81"/>
      <c r="K41" s="81"/>
      <c r="L41" s="81"/>
      <c r="M41" s="81"/>
      <c r="N41" s="81"/>
      <c r="O41" s="81"/>
      <c r="P41" s="16"/>
      <c r="Q41" s="55"/>
      <c r="R41" s="79"/>
      <c r="S41" s="80"/>
    </row>
    <row r="42" ht="12.75" customHeight="1"/>
    <row r="43" ht="12.75" customHeight="1"/>
  </sheetData>
  <sheetProtection sheet="1"/>
  <mergeCells count="252">
    <mergeCell ref="A1:C1"/>
    <mergeCell ref="D1:K1"/>
    <mergeCell ref="M1:O1"/>
    <mergeCell ref="Q1:S5"/>
    <mergeCell ref="A2:C2"/>
    <mergeCell ref="D2:K2"/>
    <mergeCell ref="M2:O2"/>
    <mergeCell ref="U2:W6"/>
    <mergeCell ref="A3:C3"/>
    <mergeCell ref="D3:K3"/>
    <mergeCell ref="M3:O3"/>
    <mergeCell ref="A4:C4"/>
    <mergeCell ref="D4:K4"/>
    <mergeCell ref="M4:O4"/>
    <mergeCell ref="A6:C6"/>
    <mergeCell ref="D6:F6"/>
    <mergeCell ref="H6:I6"/>
    <mergeCell ref="K6:L6"/>
    <mergeCell ref="M6:O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T8:T9"/>
    <mergeCell ref="U8:W21"/>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T10:T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T12:T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T14:T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T16:T17"/>
    <mergeCell ref="B17:C17"/>
    <mergeCell ref="E17:F17"/>
    <mergeCell ref="H17:I17"/>
    <mergeCell ref="K17:L17"/>
    <mergeCell ref="N17:O17"/>
    <mergeCell ref="A18:A19"/>
    <mergeCell ref="B18:C18"/>
    <mergeCell ref="D18:D19"/>
    <mergeCell ref="E18:F18"/>
    <mergeCell ref="G18:G19"/>
    <mergeCell ref="H18:I18"/>
    <mergeCell ref="J18:J19"/>
    <mergeCell ref="K18:L18"/>
    <mergeCell ref="M18:M19"/>
    <mergeCell ref="N18:O18"/>
    <mergeCell ref="Q18:Q19"/>
    <mergeCell ref="S18:S19"/>
    <mergeCell ref="T18:T19"/>
    <mergeCell ref="B19:C19"/>
    <mergeCell ref="E19:F19"/>
    <mergeCell ref="H19:I19"/>
    <mergeCell ref="K19:L19"/>
    <mergeCell ref="N19:O19"/>
    <mergeCell ref="A20:A21"/>
    <mergeCell ref="B20:C20"/>
    <mergeCell ref="D20:D21"/>
    <mergeCell ref="E20:F20"/>
    <mergeCell ref="G20:G21"/>
    <mergeCell ref="H20:I20"/>
    <mergeCell ref="J20:J21"/>
    <mergeCell ref="K20:L20"/>
    <mergeCell ref="M20:M21"/>
    <mergeCell ref="N20:O20"/>
    <mergeCell ref="Q20:Q21"/>
    <mergeCell ref="S20:S21"/>
    <mergeCell ref="T20:T21"/>
    <mergeCell ref="B21:C21"/>
    <mergeCell ref="E21:F21"/>
    <mergeCell ref="H21:I21"/>
    <mergeCell ref="K21:L21"/>
    <mergeCell ref="N21:O21"/>
    <mergeCell ref="A22:A23"/>
    <mergeCell ref="B22:C22"/>
    <mergeCell ref="D22:D23"/>
    <mergeCell ref="E22:F22"/>
    <mergeCell ref="G22:G23"/>
    <mergeCell ref="H22:I22"/>
    <mergeCell ref="J22:J23"/>
    <mergeCell ref="K22:L22"/>
    <mergeCell ref="M22:M23"/>
    <mergeCell ref="N22:O22"/>
    <mergeCell ref="Q22:Q23"/>
    <mergeCell ref="S22:S23"/>
    <mergeCell ref="T22:T23"/>
    <mergeCell ref="B23:C23"/>
    <mergeCell ref="E23:F23"/>
    <mergeCell ref="H23:I23"/>
    <mergeCell ref="K23:L23"/>
    <mergeCell ref="N23:O23"/>
    <mergeCell ref="A24:A25"/>
    <mergeCell ref="B24:C24"/>
    <mergeCell ref="D24:D25"/>
    <mergeCell ref="E24:F24"/>
    <mergeCell ref="G24:G25"/>
    <mergeCell ref="H24:I24"/>
    <mergeCell ref="J24:J25"/>
    <mergeCell ref="K24:L24"/>
    <mergeCell ref="M24:M25"/>
    <mergeCell ref="N24:O24"/>
    <mergeCell ref="Q24:Q25"/>
    <mergeCell ref="S24:S25"/>
    <mergeCell ref="T24:T25"/>
    <mergeCell ref="B25:C25"/>
    <mergeCell ref="E25:F25"/>
    <mergeCell ref="H25:I25"/>
    <mergeCell ref="K25:L25"/>
    <mergeCell ref="N25:O25"/>
    <mergeCell ref="A26:A27"/>
    <mergeCell ref="B26:C26"/>
    <mergeCell ref="D26:D27"/>
    <mergeCell ref="E26:F26"/>
    <mergeCell ref="G26:G27"/>
    <mergeCell ref="H26:I26"/>
    <mergeCell ref="J26:J27"/>
    <mergeCell ref="K26:L26"/>
    <mergeCell ref="M26:M27"/>
    <mergeCell ref="N26:O26"/>
    <mergeCell ref="Q26:Q27"/>
    <mergeCell ref="S26:S27"/>
    <mergeCell ref="T26:T27"/>
    <mergeCell ref="B27:C27"/>
    <mergeCell ref="E27:F27"/>
    <mergeCell ref="H27:I27"/>
    <mergeCell ref="K27:L27"/>
    <mergeCell ref="N27:O27"/>
    <mergeCell ref="A28:A29"/>
    <mergeCell ref="B28:C28"/>
    <mergeCell ref="D28:D29"/>
    <mergeCell ref="E28:F28"/>
    <mergeCell ref="G28:G29"/>
    <mergeCell ref="H28:I28"/>
    <mergeCell ref="J28:J29"/>
    <mergeCell ref="K28:L28"/>
    <mergeCell ref="M28:M29"/>
    <mergeCell ref="N28:O28"/>
    <mergeCell ref="Q28:Q29"/>
    <mergeCell ref="S28:S29"/>
    <mergeCell ref="T28:T29"/>
    <mergeCell ref="B29:C29"/>
    <mergeCell ref="E29:F29"/>
    <mergeCell ref="H29:I29"/>
    <mergeCell ref="K29:L29"/>
    <mergeCell ref="N29:O29"/>
    <mergeCell ref="A30:A31"/>
    <mergeCell ref="B30:C30"/>
    <mergeCell ref="D30:D31"/>
    <mergeCell ref="E30:F30"/>
    <mergeCell ref="G30:G31"/>
    <mergeCell ref="H30:I30"/>
    <mergeCell ref="J30:J31"/>
    <mergeCell ref="K30:L30"/>
    <mergeCell ref="M30:M31"/>
    <mergeCell ref="N30:O30"/>
    <mergeCell ref="Q30:Q31"/>
    <mergeCell ref="S30:S31"/>
    <mergeCell ref="T30:T31"/>
    <mergeCell ref="B31:C31"/>
    <mergeCell ref="E31:F31"/>
    <mergeCell ref="H31:I31"/>
    <mergeCell ref="K31:L31"/>
    <mergeCell ref="N31:O31"/>
    <mergeCell ref="A33:O33"/>
    <mergeCell ref="A35:D35"/>
    <mergeCell ref="A37:C38"/>
    <mergeCell ref="Q37:Q38"/>
    <mergeCell ref="R37:R38"/>
    <mergeCell ref="S37:S38"/>
    <mergeCell ref="A40:O40"/>
    <mergeCell ref="Q40:Q41"/>
    <mergeCell ref="R40:R41"/>
    <mergeCell ref="S40:S41"/>
    <mergeCell ref="A41:O41"/>
  </mergeCells>
  <conditionalFormatting sqref="A8:A30 D8:D30 G8:G30 J8:J30 M8:M30 Q8:Q31">
    <cfRule type="cellIs" priority="1" dxfId="0" operator="greaterThanOrEqual" stopIfTrue="1">
      <formula>0</formula>
    </cfRule>
  </conditionalFormatting>
  <conditionalFormatting sqref="S8:S30">
    <cfRule type="expression" priority="2" dxfId="1" stopIfTrue="1">
      <formula>IF(AND(ISNUMBER(R9),R9&gt;0),TRUE)</formula>
    </cfRule>
    <cfRule type="expression" priority="3" dxfId="2" stopIfTrue="1">
      <formula>IF(OR(AND(Q8=0,R9&lt;=0),AND(COUNT(A8,D8,G8,J8,M8)&gt;0,Q8&gt;0,T8=0)),TRUE)</formula>
    </cfRule>
    <cfRule type="expression" priority="4" dxfId="3" stopIfTrue="1">
      <formula>IF(AND(COUNT(A8,D8,G8,J8,M8)&lt;5,Q8&gt;0,R9=0),TRUE)</formula>
    </cfRule>
  </conditionalFormatting>
  <conditionalFormatting sqref="A31 C18:C31 D31 F18:F31 G31 I18:I31 J31 L18:L31 M31 O18:P31">
    <cfRule type="expression" priority="5" dxfId="4" stopIfTrue="1">
      <formula>IF($M16+3&gt;$K$6,TRUE)</formula>
    </cfRule>
  </conditionalFormatting>
  <conditionalFormatting sqref="S33">
    <cfRule type="expression" priority="6" dxfId="1" stopIfTrue="1">
      <formula>IF(R33&gt;0,1,0)</formula>
    </cfRule>
    <cfRule type="expression" priority="7" dxfId="2" stopIfTrue="1">
      <formula>IF(R33&lt;=0,1,0)</formula>
    </cfRule>
  </conditionalFormatting>
  <conditionalFormatting sqref="S37:S38">
    <cfRule type="expression" priority="8" dxfId="1" stopIfTrue="1">
      <formula>IF(R37&gt;R33,1,0)</formula>
    </cfRule>
    <cfRule type="expression" priority="9" dxfId="2" stopIfTrue="1">
      <formula>IF(R37&lt;=R33,1,0)</formula>
    </cfRule>
  </conditionalFormatting>
  <conditionalFormatting sqref="S40">
    <cfRule type="expression" priority="10" dxfId="1" stopIfTrue="1">
      <formula>IF(R40&lt;&gt;0,1,0)</formula>
    </cfRule>
    <cfRule type="expression" priority="11" dxfId="2" stopIfTrue="1">
      <formula>IF(R40=0,1,0)</formula>
    </cfRule>
  </conditionalFormatting>
  <conditionalFormatting sqref="U2">
    <cfRule type="expression" priority="12" dxfId="3" stopIfTrue="1">
      <formula>IF(SUM(T8:T30)&gt;0,TRUE)</formula>
    </cfRule>
  </conditionalFormatting>
  <conditionalFormatting sqref="B8 B10 B12 B14 B16 B18 B20 B22 B24 B26 B28 B30 E8 E10 E12 E14 E16 E18 E20 E22 E24 E26 E28 E30 H8 H10 H12 H14 H16 H18 H20 H22 H24 H26 H28 H30 K8 K10 K12 K14 K16 K18 K20 K22 K24 K26 K28 K30 N8 N10 N12 N14 N16 N18 N20 N22 N24 N26 N28 N30">
    <cfRule type="expression" priority="13" dxfId="5" stopIfTrue="1">
      <formula>IF(AND(ISNUMBER(A8),B8="école"),TRUE)</formula>
    </cfRule>
    <cfRule type="expression" priority="14" dxfId="6" stopIfTrue="1">
      <formula>IF(AND(ISNUMBER(A8),B8&lt;&gt;"école"),TRUE)</formula>
    </cfRule>
    <cfRule type="expression" priority="15" dxfId="4" stopIfTrue="1">
      <formula>IF(COUNT(A8)=0,TRUE)</formula>
    </cfRule>
  </conditionalFormatting>
  <conditionalFormatting sqref="B9 B11 B13 B15 B17 B19 B21 B23 B25 B27 B29 B31 E9 E11 E13 E15 E17 E19 E21 E23 E25 E27 E29 E31 H9 H11 H13 H15 H17 H19 H21 H23 H25 H27 H29 H31 K9 K11 K13 K15 K17 K19 K21 K23 K25 K27 K29 K31 N9 N11 N13 N15 N17 N19 N21 N23 N25 N27 N29 N31">
    <cfRule type="expression" priority="16" dxfId="4" stopIfTrue="1">
      <formula>IF(COUNT(A8)=0,TRUE)</formula>
    </cfRule>
    <cfRule type="expression" priority="17" dxfId="7" stopIfTrue="1">
      <formula>IF(COUNT(A8)&gt;0,TRUE)</formula>
    </cfRule>
  </conditionalFormatting>
  <dataValidations count="10">
    <dataValidation type="list" operator="equal" showErrorMessage="1" sqref="A6">
      <formula1>Gestion!$A$20:$A$22</formula1>
    </dataValidation>
    <dataValidation type="list" operator="equal" showErrorMessage="1" sqref="D6">
      <formula1>"Zone A,Zone B,Zone C"</formula1>
    </dataValidation>
    <dataValidation type="time" operator="lessThanOrEqual" allowBlank="1" showInputMessage="1" errorTitle="Erreur de saisie ?" error="Soit le format horaire (h:mm) n'est pas respecté...&#10;Soit le nombre d'heures est impossible sur une journée..." sqref="B9">
      <formula1>24:0:0</formula1>
    </dataValidation>
    <dataValidation type="time" operator="lessThanOrEqual" allowBlank="1" showInputMessage="1" showErrorMessage="1" promptTitle="Pré-rentrée" prompt="Comptabiliser le nombre d’heures de l’école de rattachement." errorTitle="Erreur de saisie ?" error="Soit le format horaire (h:mm) n'est pas respecté...&#10;Soit le nombre d'heures est impossible sur une journée..." sqref="C9">
      <formula1>0.2916666666666667</formula1>
    </dataValidation>
    <dataValidation type="time" operator="lessThanOrEqual" allowBlank="1" showErrorMessage="1" errorTitle="Erreur de saisie ?" error="Soit le format horaire (h:mm) n'est pas respecté...&#10;Soit le nombre d'heures est impossible sur une journée..." sqref="E9 H9 K9 N9 B11 E11 H11 K11 N11 B13 E13 H13 K13 N13 B15 E15 H15 K15 N15 B17 E17 H17 K17 N17">
      <formula1>24:0:0</formula1>
    </dataValidation>
    <dataValidation type="time" operator="lessThanOrEqual" allowBlank="1" showErrorMessage="1" errorTitle="Erreur de saisie ?" error="Soit le format horaire (h:mm) n'est pas respecté...&#10;Soit le nombre d'heures est impossible sur une journée..." sqref="F9 I9 L9 O9 C11 F11 I11 L11 O11 C13 F13 I13 L13 O13 C15 F15 I15 L15 O15 C17 F17 I17 L17 O17">
      <formula1>0.2916666666666667</formula1>
    </dataValidation>
    <dataValidation type="time" allowBlank="1" showErrorMessage="1" errorTitle="Erreur de saisie" error="Soit le format horaire n'est pas respecté, soit l'horaire saisi est ... impossible pour une journée..." sqref="P9 P11 P13 P15 P17 P19 P21 P23 P25 P27 P29 P31 F35 I35 L35">
      <formula1>0.041666666666666664</formula1>
      <formula2>0.25</formula2>
    </dataValidation>
    <dataValidation type="time" operator="lessThanOrEqual" allowBlank="1" showErrorMessage="1" errorTitle="Erreur de saisie ?" error="Soit le format horaire (h:mm) n'est pas respecté...&#10;Soit l'horaire saisi est ... impossible pour une journée..." sqref="B19:C19 E19:F19 H19:I19 K19:L19 N19:O19 B21:C21 E21:F21 H21:I21 K21:L21 N21:O21 B23:C23 E23:F23 H23:I23 K23:L23 N23:O23 B25:C25 E25:F25 H25:I25 K25:L25 N25:O25 B27:C27 E27:F27 H27:I27 K27:L27 N27:O27 B29:C29 E29:F29 H29:I29 K29:L29 N29:O29 B31:C31 E31:F31 H31:I31 K31:L31 N31:O31">
      <formula1>0.2916666666666667</formula1>
    </dataValidation>
    <dataValidation type="date" allowBlank="1" showInputMessage="1" showErrorMessage="1" promptTitle="Date" prompt="Saisir la date au format : jj/mm/aa ou jj/mm/aaaa" errorTitle="Erreur de saisie ?" error="Le format de date (jj/mm/aa) n'a pas été respecté" sqref="E38 H38 K38 N38">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0;Soit le format horaire (hh:mm) n'a pas été respecté" sqref="F38 I38 L38 O38">
      <formula1>24:0:0</formula1>
    </dataValidation>
  </dataValidations>
  <hyperlinks>
    <hyperlink ref="A41" r:id="rId1" display="http://www.legifrance.gouv.fr/affichTexte.do?cidTexte=JORFTEXT000029390985&amp;dateTexte=&amp;categorieLien=id "/>
  </hyperlinks>
  <printOptions horizontalCentered="1"/>
  <pageMargins left="0.39375" right="0.39375" top="0.5902777777777778" bottom="0.5902777777777778" header="0.5118055555555555" footer="0.5118055555555555"/>
  <pageSetup fitToHeight="1" fitToWidth="1" horizontalDpi="300" verticalDpi="300" orientation="landscape"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W41"/>
  <sheetViews>
    <sheetView showGridLines="0" workbookViewId="0" topLeftCell="A1">
      <selection activeCell="B9" sqref="B9"/>
    </sheetView>
  </sheetViews>
  <sheetFormatPr defaultColWidth="11.421875" defaultRowHeight="12.75" customHeight="1"/>
  <cols>
    <col min="1" max="1" width="5.57421875" style="0" customWidth="1"/>
    <col min="2" max="3" width="10.7109375" style="0" customWidth="1"/>
    <col min="4" max="4" width="5.57421875" style="0" customWidth="1"/>
    <col min="5" max="6" width="10.7109375" style="0" customWidth="1"/>
    <col min="7" max="7" width="5.57421875" style="0" customWidth="1"/>
    <col min="8" max="9" width="10.7109375" style="0" customWidth="1"/>
    <col min="10" max="10" width="5.57421875" style="0" customWidth="1"/>
    <col min="11" max="12" width="10.7109375" style="0" customWidth="1"/>
    <col min="13" max="13" width="5.57421875" style="0" customWidth="1"/>
    <col min="14" max="15" width="10.7109375" style="0" customWidth="1"/>
    <col min="16" max="16" width="1.7109375" style="1" customWidth="1"/>
    <col min="17" max="17" width="12.7109375" style="0" customWidth="1"/>
    <col min="18" max="18" width="0" style="0" hidden="1" customWidth="1"/>
    <col min="19" max="19" width="14.00390625" style="0" customWidth="1"/>
    <col min="20" max="20" width="2.57421875" style="0" customWidth="1"/>
  </cols>
  <sheetData>
    <row r="1" spans="1:18" ht="15" customHeight="1">
      <c r="A1" s="82" t="s">
        <v>0</v>
      </c>
      <c r="B1" s="82"/>
      <c r="C1" s="82"/>
      <c r="D1" s="83">
        <f>IF(ISBLANK('Période 1'!D1:K1),"",'Période 1'!D1:K1)</f>
      </c>
      <c r="E1" s="83"/>
      <c r="F1" s="83"/>
      <c r="G1" s="83"/>
      <c r="H1" s="83"/>
      <c r="I1" s="83"/>
      <c r="J1" s="83"/>
      <c r="K1" s="83"/>
      <c r="M1" s="5" t="str">
        <f>Gestion!AC2</f>
        <v>SNUipp-FSU 07</v>
      </c>
      <c r="N1" s="5"/>
      <c r="O1" s="5"/>
      <c r="Q1" s="68"/>
      <c r="R1" s="68"/>
    </row>
    <row r="2" spans="1:23" ht="15" customHeight="1">
      <c r="A2" s="82" t="s">
        <v>1</v>
      </c>
      <c r="B2" s="82"/>
      <c r="C2" s="82"/>
      <c r="D2" s="83">
        <f>IF(ISBLANK('Période 1'!D2:K2),"",'Période 1'!D2:K2)</f>
      </c>
      <c r="E2" s="83"/>
      <c r="F2" s="83"/>
      <c r="G2" s="83"/>
      <c r="H2" s="83"/>
      <c r="I2" s="83"/>
      <c r="J2" s="83"/>
      <c r="K2" s="83"/>
      <c r="M2" s="8" t="str">
        <f>HYPERLINK("mailto:"&amp;Gestion!AC3,Gestion!AC3)</f>
        <v>snu07@snuipp.fr</v>
      </c>
      <c r="N2" s="8"/>
      <c r="O2" s="8"/>
      <c r="Q2" s="84"/>
      <c r="R2" s="84"/>
      <c r="U2" s="9">
        <f>IF(SUM(T8:T32)&gt;0,Gestion!A40,"")</f>
      </c>
      <c r="V2" s="9"/>
      <c r="W2" s="9"/>
    </row>
    <row r="3" spans="1:23" ht="15" customHeight="1">
      <c r="A3" s="82" t="s">
        <v>2</v>
      </c>
      <c r="B3" s="82"/>
      <c r="C3" s="82"/>
      <c r="D3" s="83">
        <f>IF(ISBLANK('Période 1'!D3:K3),"",'Période 1'!D3:K3)</f>
      </c>
      <c r="E3" s="83"/>
      <c r="F3" s="83"/>
      <c r="G3" s="83"/>
      <c r="H3" s="83"/>
      <c r="I3" s="83"/>
      <c r="J3" s="83"/>
      <c r="K3" s="83"/>
      <c r="M3" s="10" t="str">
        <f>Gestion!AC4</f>
        <v>TEL 04.75.64.32.02</v>
      </c>
      <c r="N3" s="10"/>
      <c r="O3" s="10"/>
      <c r="U3" s="9"/>
      <c r="V3" s="9"/>
      <c r="W3" s="9"/>
    </row>
    <row r="4" spans="1:23" ht="15" customHeight="1">
      <c r="A4" s="82" t="s">
        <v>3</v>
      </c>
      <c r="B4" s="82"/>
      <c r="C4" s="82"/>
      <c r="D4" s="83">
        <f>IF(ISBLANK('Période 1'!D4:K4),"",'Période 1'!D4:K4)</f>
      </c>
      <c r="E4" s="83"/>
      <c r="F4" s="83"/>
      <c r="G4" s="83"/>
      <c r="H4" s="83"/>
      <c r="I4" s="83"/>
      <c r="J4" s="83"/>
      <c r="K4" s="83"/>
      <c r="M4" s="10">
        <f>IF(ISBLANK(Gestion!AC5),"",Gestion!AC5)</f>
      </c>
      <c r="N4" s="10"/>
      <c r="O4" s="10"/>
      <c r="U4" s="9"/>
      <c r="V4" s="9"/>
      <c r="W4" s="9"/>
    </row>
    <row r="5" spans="1:23" s="15" customFormat="1" ht="13.5" customHeight="1">
      <c r="A5" s="85" t="s">
        <v>28</v>
      </c>
      <c r="B5" s="13"/>
      <c r="C5" s="13"/>
      <c r="D5" s="14"/>
      <c r="E5" s="14"/>
      <c r="F5" s="14"/>
      <c r="G5" s="14"/>
      <c r="H5" s="14"/>
      <c r="I5" s="14"/>
      <c r="J5" s="14"/>
      <c r="K5" s="14"/>
      <c r="P5" s="16"/>
      <c r="R5" s="86"/>
      <c r="U5" s="9"/>
      <c r="V5" s="9"/>
      <c r="W5" s="9"/>
    </row>
    <row r="6" spans="1:23" ht="21" customHeight="1">
      <c r="A6" s="87" t="str">
        <f>'Période 1'!A6</f>
        <v>2016-2017</v>
      </c>
      <c r="B6" s="87">
        <f>'Période 1'!B6</f>
        <v>0</v>
      </c>
      <c r="C6" s="87">
        <f>'Période 1'!C6</f>
        <v>0</v>
      </c>
      <c r="D6" s="87" t="str">
        <f>'Période 1'!D6</f>
        <v>Zone A</v>
      </c>
      <c r="E6" s="87"/>
      <c r="F6" s="87"/>
      <c r="G6" s="19" t="str">
        <f>'Période 1'!G6</f>
        <v>du </v>
      </c>
      <c r="H6" s="20">
        <f>Gestion!B8</f>
        <v>42677</v>
      </c>
      <c r="I6" s="20"/>
      <c r="J6" s="19" t="str">
        <f>'Période 1'!J6</f>
        <v>au </v>
      </c>
      <c r="K6" s="20">
        <f>IF(WEEKDAY(Gestion!B9)=7,Gestion!B9-1,Gestion!B9)</f>
        <v>42720</v>
      </c>
      <c r="L6" s="20"/>
      <c r="M6" s="21" t="str">
        <f>(COUNT(A8:A30)+COUNT(D8:D30)+COUNT(G8:G30)+COUNT(J8:J30)+COUNT(M8:M30))/5&amp;" semaines"</f>
        <v>6,4 semaines</v>
      </c>
      <c r="N6" s="21"/>
      <c r="O6" s="21"/>
      <c r="P6" s="22"/>
      <c r="Q6" s="88"/>
      <c r="R6" s="24">
        <v>1</v>
      </c>
      <c r="S6" s="88"/>
      <c r="U6" s="9"/>
      <c r="V6" s="9"/>
      <c r="W6" s="9"/>
    </row>
    <row r="7" spans="1:19" s="68" customFormat="1" ht="52.5" customHeight="1">
      <c r="A7" s="26" t="s">
        <v>9</v>
      </c>
      <c r="B7" s="26"/>
      <c r="C7" s="26"/>
      <c r="D7" s="26" t="s">
        <v>10</v>
      </c>
      <c r="E7" s="26"/>
      <c r="F7" s="26"/>
      <c r="G7" s="26" t="s">
        <v>11</v>
      </c>
      <c r="H7" s="26"/>
      <c r="I7" s="26"/>
      <c r="J7" s="26" t="s">
        <v>12</v>
      </c>
      <c r="K7" s="26"/>
      <c r="L7" s="26"/>
      <c r="M7" s="26" t="s">
        <v>13</v>
      </c>
      <c r="N7" s="26"/>
      <c r="O7" s="26"/>
      <c r="P7" s="27"/>
      <c r="Q7" s="28" t="s">
        <v>14</v>
      </c>
      <c r="R7" s="28"/>
      <c r="S7" s="28" t="s">
        <v>15</v>
      </c>
    </row>
    <row r="8" spans="1:23" ht="12.75" customHeight="1">
      <c r="A8" s="30">
        <f>IF(WEEKDAY(Gestion!B8)=2,Gestion!B8,"")</f>
      </c>
      <c r="B8" s="31" t="s">
        <v>16</v>
      </c>
      <c r="C8" s="31"/>
      <c r="D8" s="32">
        <f>IF(AND(COUNT(A8)=0,WEEKDAY(Gestion!B8)&lt;&gt;3),"",IF(WEEKDAY(Gestion!B8)=3,Gestion!B8,A8+1))</f>
      </c>
      <c r="E8" s="31" t="s">
        <v>16</v>
      </c>
      <c r="F8" s="31"/>
      <c r="G8" s="30">
        <f>IF(AND(COUNT(D8)=0,WEEKDAY(Gestion!B8)&lt;&gt;4),"",IF(WEEKDAY(Gestion!B8)=4,Gestion!B8,D8+1))</f>
      </c>
      <c r="H8" s="31" t="s">
        <v>16</v>
      </c>
      <c r="I8" s="31"/>
      <c r="J8" s="30">
        <f>IF(AND(COUNT(G8)=0,WEEKDAY(Gestion!B8)&lt;&gt;5),"",IF(WEEKDAY(Gestion!B8)=5,Gestion!B8,G8+1))</f>
        <v>42677</v>
      </c>
      <c r="K8" s="31" t="s">
        <v>16</v>
      </c>
      <c r="L8" s="31"/>
      <c r="M8" s="30">
        <f>IF(AND(COUNT(J8)=0,WEEKDAY(Gestion!B8)&lt;&gt;6),"",IF(WEEKDAY(Gestion!B8)=6,Gestion!B8,J8+1))</f>
        <v>42678</v>
      </c>
      <c r="N8" s="31" t="s">
        <v>16</v>
      </c>
      <c r="O8" s="31"/>
      <c r="P8" s="33"/>
      <c r="Q8" s="34">
        <f>(IF(ISNUMBER(B9),B9,0)+IF(ISNUMBER(E9),E9,0)+IF(ISNUMBER(J9),J9,0)+IF(ISNUMBER(H9),H9,0)+IF(ISNUMBER(K9),K9,0)+IF(ISNUMBER(N9),N9,0))</f>
        <v>0</v>
      </c>
      <c r="R8" s="35"/>
      <c r="S8" s="43">
        <f>IF(R9=0,0,IF(R9&gt;0,"+ "&amp;TEXT(R9,"[hh]:mm"),"- "&amp;TEXT(ABS(R9),"[hh]:mm")))</f>
        <v>0</v>
      </c>
      <c r="T8" s="37">
        <f>IF(AND(COUNT(A8,D8,G8,J8,M8)&lt;5,Q8&gt;0,R9=0),1,0)</f>
        <v>0</v>
      </c>
      <c r="U8" s="89" t="str">
        <f>'Période 1'!U8</f>
        <v>En cas de : congé maladie, grève, jour férié, journée vaquée…
Il faut compter :
- soit le nombre d’heures de l’école de rattachement 
- soit celui de l’école où est effectué le remplacement si celui-ci dure toute la semaine ou bien s’il est encadré par 2 jours de remplacement dans la même école. </v>
      </c>
      <c r="V8" s="89"/>
      <c r="W8" s="89"/>
    </row>
    <row r="9" spans="1:23" ht="12.75" customHeight="1">
      <c r="A9" s="30"/>
      <c r="B9" s="39"/>
      <c r="C9" s="39"/>
      <c r="D9" s="32"/>
      <c r="E9" s="39"/>
      <c r="F9" s="39"/>
      <c r="G9" s="30"/>
      <c r="H9" s="39"/>
      <c r="I9" s="39"/>
      <c r="J9" s="30"/>
      <c r="K9" s="39"/>
      <c r="L9" s="39"/>
      <c r="M9" s="30"/>
      <c r="N9" s="39"/>
      <c r="O9" s="39"/>
      <c r="P9" s="40"/>
      <c r="Q9" s="34"/>
      <c r="R9" s="41">
        <f>IF(AND(Q8&gt;0,COUNT(A8,D8,G8,J8,M8)&lt;5),0,IF(AND(ISNUMBER(Q8),Q8&gt;0),Q8-R$6,0))</f>
        <v>0</v>
      </c>
      <c r="S9" s="43"/>
      <c r="T9" s="37"/>
      <c r="U9" s="89"/>
      <c r="V9" s="89"/>
      <c r="W9" s="89"/>
    </row>
    <row r="10" spans="1:23" ht="12.75" customHeight="1">
      <c r="A10" s="30">
        <f>M8+3</f>
        <v>42681</v>
      </c>
      <c r="B10" s="31" t="s">
        <v>16</v>
      </c>
      <c r="C10" s="31"/>
      <c r="D10" s="30">
        <f>A10+1</f>
        <v>42682</v>
      </c>
      <c r="E10" s="31" t="s">
        <v>16</v>
      </c>
      <c r="F10" s="31"/>
      <c r="G10" s="30">
        <f>D10+1</f>
        <v>42683</v>
      </c>
      <c r="H10" s="31" t="s">
        <v>16</v>
      </c>
      <c r="I10" s="31"/>
      <c r="J10" s="30">
        <f>G10+1</f>
        <v>42684</v>
      </c>
      <c r="K10" s="31" t="s">
        <v>16</v>
      </c>
      <c r="L10" s="31"/>
      <c r="M10" s="30">
        <f>J10+1</f>
        <v>42685</v>
      </c>
      <c r="N10" s="31" t="s">
        <v>16</v>
      </c>
      <c r="O10" s="31"/>
      <c r="P10" s="33"/>
      <c r="Q10" s="34">
        <f>(IF(ISNUMBER(B11),B11,0)+IF(ISNUMBER(E11),E11,0)+IF(ISNUMBER(J11),J11,0)+IF(ISNUMBER(H11),H11,0)+IF(ISNUMBER(K11),K11,0)+IF(ISNUMBER(N11),N11,0))</f>
        <v>0</v>
      </c>
      <c r="R10" s="42"/>
      <c r="S10" s="43">
        <f>IF(R11=0,0,IF(R11&gt;0,"+ "&amp;TEXT(R11,"[hh]:mm"),"- "&amp;TEXT(ABS(R11),"[hh]:mm")))</f>
        <v>0</v>
      </c>
      <c r="T10" s="37">
        <f>IF(AND(COUNT(A10,D10,G10,J10,M10)&lt;5,Q10&gt;0,R11=0),1,0)</f>
        <v>0</v>
      </c>
      <c r="U10" s="89"/>
      <c r="V10" s="89"/>
      <c r="W10" s="89"/>
    </row>
    <row r="11" spans="1:23" ht="12.75" customHeight="1">
      <c r="A11" s="30"/>
      <c r="B11" s="39"/>
      <c r="C11" s="39"/>
      <c r="D11" s="30"/>
      <c r="E11" s="39"/>
      <c r="F11" s="39"/>
      <c r="G11" s="30"/>
      <c r="H11" s="39"/>
      <c r="I11" s="39"/>
      <c r="J11" s="30"/>
      <c r="K11" s="39"/>
      <c r="L11" s="39"/>
      <c r="M11" s="30"/>
      <c r="N11" s="39"/>
      <c r="O11" s="39"/>
      <c r="P11" s="40"/>
      <c r="Q11" s="34"/>
      <c r="R11" s="44">
        <f>IF(Q10&gt;0,Q10-R$6,0)</f>
        <v>0</v>
      </c>
      <c r="S11" s="43"/>
      <c r="T11" s="37"/>
      <c r="U11" s="89"/>
      <c r="V11" s="89"/>
      <c r="W11" s="89"/>
    </row>
    <row r="12" spans="1:23" ht="12.75" customHeight="1">
      <c r="A12" s="30">
        <f>M10+3</f>
        <v>42688</v>
      </c>
      <c r="B12" s="31" t="s">
        <v>16</v>
      </c>
      <c r="C12" s="31"/>
      <c r="D12" s="30">
        <f>A12+1</f>
        <v>42689</v>
      </c>
      <c r="E12" s="31" t="s">
        <v>16</v>
      </c>
      <c r="F12" s="31"/>
      <c r="G12" s="30">
        <f>D12+1</f>
        <v>42690</v>
      </c>
      <c r="H12" s="31" t="s">
        <v>16</v>
      </c>
      <c r="I12" s="31"/>
      <c r="J12" s="30">
        <f>G12+1</f>
        <v>42691</v>
      </c>
      <c r="K12" s="31" t="s">
        <v>16</v>
      </c>
      <c r="L12" s="31"/>
      <c r="M12" s="30">
        <f>J12+1</f>
        <v>42692</v>
      </c>
      <c r="N12" s="31" t="s">
        <v>16</v>
      </c>
      <c r="O12" s="31"/>
      <c r="P12" s="33"/>
      <c r="Q12" s="34">
        <f>(IF(ISNUMBER(B13),B13,0)+IF(ISNUMBER(E13),E13,0)+IF(ISNUMBER(J13),J13,0)+IF(ISNUMBER(H13),H13,0)+IF(ISNUMBER(K13),K13,0)+IF(ISNUMBER(N13),N13,0))</f>
        <v>0</v>
      </c>
      <c r="R12" s="42"/>
      <c r="S12" s="43">
        <f>IF(R13=0,0,IF(R13&gt;0,"+ "&amp;TEXT(R13,"[hh]:mm"),"- "&amp;TEXT(ABS(R13),"[hh]:mm")))</f>
        <v>0</v>
      </c>
      <c r="T12" s="37">
        <f>IF(AND(COUNT(A12,D12,G12,J12,M12)&lt;5,Q12&gt;0,R13=0),1,0)</f>
        <v>0</v>
      </c>
      <c r="U12" s="89"/>
      <c r="V12" s="89"/>
      <c r="W12" s="89"/>
    </row>
    <row r="13" spans="1:23" ht="12.75" customHeight="1">
      <c r="A13" s="30"/>
      <c r="B13" s="39"/>
      <c r="C13" s="39"/>
      <c r="D13" s="30"/>
      <c r="E13" s="39"/>
      <c r="F13" s="39"/>
      <c r="G13" s="30"/>
      <c r="H13" s="39"/>
      <c r="I13" s="39"/>
      <c r="J13" s="30"/>
      <c r="K13" s="39"/>
      <c r="L13" s="39"/>
      <c r="M13" s="30"/>
      <c r="N13" s="39"/>
      <c r="O13" s="39"/>
      <c r="P13" s="40"/>
      <c r="Q13" s="34"/>
      <c r="R13" s="44">
        <f>IF(Q12&gt;0,Q12-R$6,0)</f>
        <v>0</v>
      </c>
      <c r="S13" s="43"/>
      <c r="T13" s="37"/>
      <c r="U13" s="89"/>
      <c r="V13" s="89"/>
      <c r="W13" s="89"/>
    </row>
    <row r="14" spans="1:23" ht="12.75" customHeight="1">
      <c r="A14" s="30">
        <f>M12+3</f>
        <v>42695</v>
      </c>
      <c r="B14" s="31" t="s">
        <v>16</v>
      </c>
      <c r="C14" s="31"/>
      <c r="D14" s="30">
        <f>A14+1</f>
        <v>42696</v>
      </c>
      <c r="E14" s="31" t="s">
        <v>16</v>
      </c>
      <c r="F14" s="31"/>
      <c r="G14" s="30">
        <f>D14+1</f>
        <v>42697</v>
      </c>
      <c r="H14" s="31" t="s">
        <v>16</v>
      </c>
      <c r="I14" s="31"/>
      <c r="J14" s="30">
        <f>G14+1</f>
        <v>42698</v>
      </c>
      <c r="K14" s="31" t="s">
        <v>16</v>
      </c>
      <c r="L14" s="31"/>
      <c r="M14" s="30">
        <f>J14+1</f>
        <v>42699</v>
      </c>
      <c r="N14" s="31" t="s">
        <v>16</v>
      </c>
      <c r="O14" s="31"/>
      <c r="P14" s="33"/>
      <c r="Q14" s="34">
        <f>(IF(ISNUMBER(B15),B15,0)+IF(ISNUMBER(E15),E15,0)+IF(ISNUMBER(J15),J15,0)+IF(ISNUMBER(H15),H15,0)+IF(ISNUMBER(K15),K15,0)+IF(ISNUMBER(N15),N15,0))</f>
        <v>0</v>
      </c>
      <c r="R14" s="42"/>
      <c r="S14" s="43">
        <f>IF(R15=0,0,IF(R15&gt;0,"+ "&amp;TEXT(R15,"[hh]:mm"),"- "&amp;TEXT(ABS(R15),"[hh]:mm")))</f>
        <v>0</v>
      </c>
      <c r="T14" s="37">
        <f>IF(AND(COUNT(A14,D14,G14,J14,M14)&lt;5,Q14&gt;0,R15=0),1,0)</f>
        <v>0</v>
      </c>
      <c r="U14" s="89"/>
      <c r="V14" s="89"/>
      <c r="W14" s="89"/>
    </row>
    <row r="15" spans="1:23" ht="12.75" customHeight="1">
      <c r="A15" s="30"/>
      <c r="B15" s="39"/>
      <c r="C15" s="39"/>
      <c r="D15" s="30"/>
      <c r="E15" s="39"/>
      <c r="F15" s="39"/>
      <c r="G15" s="30"/>
      <c r="H15" s="39"/>
      <c r="I15" s="39"/>
      <c r="J15" s="30"/>
      <c r="K15" s="39"/>
      <c r="L15" s="39"/>
      <c r="M15" s="30"/>
      <c r="N15" s="39"/>
      <c r="O15" s="39"/>
      <c r="P15" s="40"/>
      <c r="Q15" s="34"/>
      <c r="R15" s="44">
        <f>IF(Q14&gt;0,Q14-R$6,0)</f>
        <v>0</v>
      </c>
      <c r="S15" s="43"/>
      <c r="T15" s="37"/>
      <c r="U15" s="89"/>
      <c r="V15" s="89"/>
      <c r="W15" s="89"/>
    </row>
    <row r="16" spans="1:23" ht="12.75" customHeight="1">
      <c r="A16" s="30">
        <f>M14+3</f>
        <v>42702</v>
      </c>
      <c r="B16" s="31" t="s">
        <v>16</v>
      </c>
      <c r="C16" s="31"/>
      <c r="D16" s="30">
        <f>A16+1</f>
        <v>42703</v>
      </c>
      <c r="E16" s="31" t="s">
        <v>16</v>
      </c>
      <c r="F16" s="31"/>
      <c r="G16" s="30">
        <f>D16+1</f>
        <v>42704</v>
      </c>
      <c r="H16" s="31" t="s">
        <v>16</v>
      </c>
      <c r="I16" s="31"/>
      <c r="J16" s="30">
        <f>G16+1</f>
        <v>42705</v>
      </c>
      <c r="K16" s="31" t="s">
        <v>16</v>
      </c>
      <c r="L16" s="31"/>
      <c r="M16" s="30">
        <f>J16+1</f>
        <v>42706</v>
      </c>
      <c r="N16" s="31" t="s">
        <v>16</v>
      </c>
      <c r="O16" s="31"/>
      <c r="P16" s="33"/>
      <c r="Q16" s="34">
        <f>(IF(ISNUMBER(B17),B17,0)+IF(ISNUMBER(E17),E17,0)+IF(ISNUMBER(J17),J17,0)+IF(ISNUMBER(H17),H17,0)+IF(ISNUMBER(K17),K17,0)+IF(ISNUMBER(N17),N17,0))</f>
        <v>0</v>
      </c>
      <c r="R16" s="42"/>
      <c r="S16" s="43">
        <f>IF(R17=0,0,IF(R17&gt;0,"+ "&amp;TEXT(R17,"[hh]:mm"),"- "&amp;TEXT(ABS(R17),"[hh]:mm")))</f>
        <v>0</v>
      </c>
      <c r="T16" s="37">
        <f>IF(AND(COUNT(A16,D16,G16,J16,M16)&lt;5,Q16&gt;0,R17=0),1,0)</f>
        <v>0</v>
      </c>
      <c r="U16" s="89"/>
      <c r="V16" s="89"/>
      <c r="W16" s="89"/>
    </row>
    <row r="17" spans="1:23" ht="12.75" customHeight="1">
      <c r="A17" s="30"/>
      <c r="B17" s="39"/>
      <c r="C17" s="39"/>
      <c r="D17" s="30"/>
      <c r="E17" s="39"/>
      <c r="F17" s="39"/>
      <c r="G17" s="30"/>
      <c r="H17" s="39"/>
      <c r="I17" s="39"/>
      <c r="J17" s="30"/>
      <c r="K17" s="39"/>
      <c r="L17" s="39"/>
      <c r="M17" s="30"/>
      <c r="N17" s="39"/>
      <c r="O17" s="39"/>
      <c r="P17" s="40"/>
      <c r="Q17" s="34"/>
      <c r="R17" s="44">
        <f>IF(Q16&gt;0,Q16-R$6,0)</f>
        <v>0</v>
      </c>
      <c r="S17" s="43"/>
      <c r="T17" s="37"/>
      <c r="U17" s="89"/>
      <c r="V17" s="89"/>
      <c r="W17" s="89"/>
    </row>
    <row r="18" spans="1:23" ht="12.75" customHeight="1">
      <c r="A18" s="30">
        <f>IF(ISNUMBER(M16),IF(M16+3&gt;$K$6,"",M16+3),"")</f>
        <v>42709</v>
      </c>
      <c r="B18" s="31" t="s">
        <v>16</v>
      </c>
      <c r="C18" s="31"/>
      <c r="D18" s="30">
        <f>IF(ISNUMBER(A18),IF(A18+1&lt;=$K$6,A18+1,""),"")</f>
        <v>42710</v>
      </c>
      <c r="E18" s="31" t="s">
        <v>16</v>
      </c>
      <c r="F18" s="31"/>
      <c r="G18" s="30">
        <f>IF(ISNUMBER(D18),IF(D18+1&lt;=$K$6,D18+1,""),"")</f>
        <v>42711</v>
      </c>
      <c r="H18" s="31" t="s">
        <v>16</v>
      </c>
      <c r="I18" s="31"/>
      <c r="J18" s="30">
        <f>IF(ISNUMBER(G18),IF(G18+1&lt;=$K$6,G18+1,""),"")</f>
        <v>42712</v>
      </c>
      <c r="K18" s="31" t="s">
        <v>16</v>
      </c>
      <c r="L18" s="31"/>
      <c r="M18" s="30">
        <f>IF(ISNUMBER(J18),IF(J18+1&lt;=$K$6,J18+1,""),"")</f>
        <v>42713</v>
      </c>
      <c r="N18" s="31" t="s">
        <v>16</v>
      </c>
      <c r="O18" s="31"/>
      <c r="P18" s="33"/>
      <c r="Q18" s="46">
        <f>IF(AND(COUNT(A18,D18,G18,J18,M18)=0,COUNT(B19,E19,H19,K19,N19)=0),"",IF(COUNT(B19,E19,H19,K19,N19)=0,0,IF(ISNUMBER(A18),B19,0)+IF(ISNUMBER(D18),E19,0)+IF(ISNUMBER(G18),H19,0)+IF(ISNUMBER(J18),K19,0)+IF(ISNUMBER(M18),N19,0)))</f>
        <v>0</v>
      </c>
      <c r="R18" s="42"/>
      <c r="S18" s="47">
        <f>IF(ISNUMBER(Q18),IF(R19=0,0,IF(R19&gt;0,"+ "&amp;TEXT(R19,"[hh]:mm"),"- "&amp;TEXT(ABS(R19),"[hh]:mm"))),"")</f>
        <v>0</v>
      </c>
      <c r="T18" s="37">
        <f>IF(AND(COUNT(A18,D18,G18,J18,M18)&lt;5,Q18&gt;0,R19=0),1,0)</f>
        <v>0</v>
      </c>
      <c r="U18" s="89"/>
      <c r="V18" s="89"/>
      <c r="W18" s="89"/>
    </row>
    <row r="19" spans="1:23" ht="12.75" customHeight="1">
      <c r="A19" s="30"/>
      <c r="B19" s="39"/>
      <c r="C19" s="39"/>
      <c r="D19" s="30"/>
      <c r="E19" s="39"/>
      <c r="F19" s="39"/>
      <c r="G19" s="30"/>
      <c r="H19" s="39"/>
      <c r="I19" s="39"/>
      <c r="J19" s="30"/>
      <c r="K19" s="39"/>
      <c r="L19" s="39"/>
      <c r="M19" s="30"/>
      <c r="N19" s="39"/>
      <c r="O19" s="39"/>
      <c r="P19" s="40"/>
      <c r="Q19" s="46">
        <f>IF(AND(COUNT(A19,D19,G19,J19,M19)=0,COUNT(B20,E20,H20,K20,N20)=0),"",IF(COUNT(B20,E20,H20,K20,N20)=0,0,IF(ISNUMBER(A19),B20,0)+IF(ISNUMBER(D19),E20,0)+IF(ISNUMBER(G19),H20,0)+IF(ISNUMBER(J19),K20,0)+IF(ISNUMBER(M19),N20,0)))</f>
      </c>
      <c r="R19" s="41">
        <f>IF(AND(COUNT(A18,D18,G18,J18,M18)=0,COUNT(B19,E19,H19,K19,N19)=0),"",IF(AND(Q18&gt;0,COUNT(A18,D18,G18,J18,M18)&lt;5),0,IF(AND(ISNUMBER(Q18),Q18&gt;0),Q18-R$6,0)))</f>
        <v>0</v>
      </c>
      <c r="S19" s="47"/>
      <c r="T19" s="37"/>
      <c r="U19" s="89"/>
      <c r="V19" s="89"/>
      <c r="W19" s="89"/>
    </row>
    <row r="20" spans="1:23" ht="12.75" customHeight="1">
      <c r="A20" s="30">
        <f>IF(ISNUMBER(M18),IF(M18+3&gt;$K$6,"",M18+3),"")</f>
        <v>42716</v>
      </c>
      <c r="B20" s="31" t="s">
        <v>16</v>
      </c>
      <c r="C20" s="31"/>
      <c r="D20" s="30">
        <f>IF(ISNUMBER(A20),IF(A20+1&lt;=$K$6,A20+1,""),"")</f>
        <v>42717</v>
      </c>
      <c r="E20" s="31" t="s">
        <v>16</v>
      </c>
      <c r="F20" s="31"/>
      <c r="G20" s="30">
        <f>IF(ISNUMBER(D20),IF(D20+1&lt;=$K$6,D20+1,""),"")</f>
        <v>42718</v>
      </c>
      <c r="H20" s="31" t="s">
        <v>16</v>
      </c>
      <c r="I20" s="31"/>
      <c r="J20" s="30">
        <f>IF(ISNUMBER(G20),IF(G20+1&lt;=$K$6,G20+1,""),"")</f>
        <v>42719</v>
      </c>
      <c r="K20" s="31" t="s">
        <v>16</v>
      </c>
      <c r="L20" s="31"/>
      <c r="M20" s="30">
        <f>IF(ISNUMBER(J20),IF(J20+1&lt;=$K$6,J20+1,""),"")</f>
        <v>42720</v>
      </c>
      <c r="N20" s="31" t="s">
        <v>16</v>
      </c>
      <c r="O20" s="31"/>
      <c r="P20" s="33"/>
      <c r="Q20" s="46">
        <f>IF(AND(COUNT(A20,D20,G20,J20,M20)=0,COUNT(B21,E21,H21,K21,N21)=0),"",IF(COUNT(B21,E21,H21,K21,N21)=0,0,IF(ISNUMBER(A20),B21,0)+IF(ISNUMBER(D20),E21,0)+IF(ISNUMBER(G20),H21,0)+IF(ISNUMBER(J20),K21,0)+IF(ISNUMBER(M20),N21,0)))</f>
        <v>0</v>
      </c>
      <c r="R20" s="49"/>
      <c r="S20" s="50">
        <f>IF(ISNUMBER(Q20),IF(R21=0,0,IF(R21&gt;0,"+ "&amp;TEXT(R21,"[hh]:mm"),"- "&amp;TEXT(ABS(R21),"[hh]:mm"))),"")</f>
        <v>0</v>
      </c>
      <c r="T20" s="37">
        <f>IF(AND(COUNT(A20,D20,G20,J20,M20)&lt;5,Q20&gt;0,R21=0),1,0)</f>
        <v>0</v>
      </c>
      <c r="U20" s="89"/>
      <c r="V20" s="89"/>
      <c r="W20" s="89"/>
    </row>
    <row r="21" spans="1:23" ht="12.75" customHeight="1">
      <c r="A21" s="30"/>
      <c r="B21" s="39"/>
      <c r="C21" s="39"/>
      <c r="D21" s="30">
        <f>IF(ISNUMBER(A21),IF(A21+1&lt;=$K$6,A21+1,""),"")</f>
      </c>
      <c r="E21" s="39"/>
      <c r="F21" s="39"/>
      <c r="G21" s="30">
        <f>IF(ISNUMBER(D21),IF(D21+1&lt;=$K$6,D21+1,""),"")</f>
      </c>
      <c r="H21" s="39"/>
      <c r="I21" s="39"/>
      <c r="J21" s="30">
        <f>IF(ISNUMBER(G21),IF(G21+1&lt;=$K$6,G21+1,""),"")</f>
      </c>
      <c r="K21" s="39"/>
      <c r="L21" s="39"/>
      <c r="M21" s="30">
        <f>IF(ISNUMBER(J21),IF(J21+1&lt;=$K$6,J21+1,""),"")</f>
      </c>
      <c r="N21" s="39"/>
      <c r="O21" s="39"/>
      <c r="P21" s="40"/>
      <c r="Q21" s="46">
        <f>IF(AND(COUNT(A21,D21,G21,J21,M21)=0,COUNT(B22,E22,H22,K22,N22)=0),"",IF(COUNT(B22,E22,H22,K22,N22)=0,0,IF(ISNUMBER(A21),B22,0)+IF(ISNUMBER(D21),E22,0)+IF(ISNUMBER(G21),H22,0)+IF(ISNUMBER(J21),K22,0)+IF(ISNUMBER(M21),N22,0)))</f>
      </c>
      <c r="R21" s="41">
        <f>IF(AND(COUNT(A20,D20,G20,J20,M20)=0,COUNT(B21,E21,H21,K21,N21)=0),"",IF(AND(Q20&gt;0,COUNT(A20,D20,G20,J20,M20)&lt;5),0,IF(AND(ISNUMBER(Q20),Q20&gt;0),Q20-R$6,0)))</f>
        <v>0</v>
      </c>
      <c r="S21" s="50">
        <f>IF(ISNUMBER(A21),IF(R22=0,0,IF(R22&gt;0,"+ "&amp;TEXT(R22,"[hh]:mm"),"- "&amp;TEXT(ABS(R22),"[hh]:mm"))),"")</f>
      </c>
      <c r="T21" s="37"/>
      <c r="U21" s="89"/>
      <c r="V21" s="89"/>
      <c r="W21" s="89"/>
    </row>
    <row r="22" spans="1:20" ht="12.75" customHeight="1">
      <c r="A22" s="30">
        <f>IF(ISNUMBER(M20),IF(M20+3&gt;$K$6,"",M20+3),"")</f>
      </c>
      <c r="B22" s="31" t="s">
        <v>16</v>
      </c>
      <c r="C22" s="31"/>
      <c r="D22" s="30">
        <f>IF(ISNUMBER(A22),IF(A22+1&lt;=$K$6,A22+1,""),"")</f>
      </c>
      <c r="E22" s="31" t="s">
        <v>16</v>
      </c>
      <c r="F22" s="31"/>
      <c r="G22" s="30">
        <f>IF(ISNUMBER(D22),IF(D22+1&lt;=$K$6,D22+1,""),"")</f>
      </c>
      <c r="H22" s="31" t="s">
        <v>16</v>
      </c>
      <c r="I22" s="31"/>
      <c r="J22" s="30">
        <f>IF(ISNUMBER(G22),IF(G22+1&lt;=$K$6,G22+1,""),"")</f>
      </c>
      <c r="K22" s="31" t="s">
        <v>16</v>
      </c>
      <c r="L22" s="31"/>
      <c r="M22" s="30">
        <f>IF(ISNUMBER(J22),IF(J22+1&lt;=$K$6,J22+1,""),"")</f>
      </c>
      <c r="N22" s="31" t="s">
        <v>16</v>
      </c>
      <c r="O22" s="31"/>
      <c r="P22" s="90"/>
      <c r="Q22" s="46">
        <f>IF(AND(COUNT(A22,D22,G22,J22,M22)=0,COUNT(B23,E23,H23,K23,N23)=0),"",IF(COUNT(B23,E23,H23,K23,N23)=0,0,IF(ISNUMBER(A22),B23,0)+IF(ISNUMBER(D22),E23,0)+IF(ISNUMBER(G22),H23,0)+IF(ISNUMBER(J22),K23,0)+IF(ISNUMBER(M22),N23,0)))</f>
      </c>
      <c r="R22" s="49"/>
      <c r="S22" s="50">
        <f>IF(ISNUMBER(Q22),IF(R23=0,0,IF(R23&gt;0,"+ "&amp;TEXT(R23,"[hh]:mm"),"- "&amp;TEXT(ABS(R23),"[hh]:mm"))),"")</f>
      </c>
      <c r="T22" s="37">
        <f>IF(AND(COUNT(A22,D22,G22,J22,M22)&lt;5,Q22&gt;0,R23=0),1,0)</f>
        <v>0</v>
      </c>
    </row>
    <row r="23" spans="1:20" ht="12.75" customHeight="1">
      <c r="A23" s="30"/>
      <c r="B23" s="39"/>
      <c r="C23" s="39"/>
      <c r="D23" s="30">
        <f>IF(ISNUMBER(A23),IF(A23+1&lt;=$K$6,A23+1,""),"")</f>
      </c>
      <c r="E23" s="39"/>
      <c r="F23" s="39"/>
      <c r="G23" s="30">
        <f>IF(ISNUMBER(D23),IF(D23+1&lt;=$K$6,D23+1,""),"")</f>
      </c>
      <c r="H23" s="39"/>
      <c r="I23" s="39"/>
      <c r="J23" s="30">
        <f>IF(ISNUMBER(G23),IF(G23+1&lt;=$K$6,G23+1,""),"")</f>
      </c>
      <c r="K23" s="39"/>
      <c r="L23" s="39"/>
      <c r="M23" s="30">
        <f>IF(ISNUMBER(J23),IF(J23+1&lt;=$K$6,J23+1,""),"")</f>
      </c>
      <c r="N23" s="39"/>
      <c r="O23" s="39"/>
      <c r="P23" s="90"/>
      <c r="Q23" s="46">
        <f>IF(AND(COUNT(A23,D23,G23,J23,M23)=0,COUNT(B24,E24,H24,K24,N24)=0),"",IF(COUNT(B24,E24,H24,K24,N24)=0,0,IF(ISNUMBER(A23),B24,0)+IF(ISNUMBER(D23),E24,0)+IF(ISNUMBER(G23),H24,0)+IF(ISNUMBER(J23),K24,0)+IF(ISNUMBER(M23),N24,0)))</f>
      </c>
      <c r="R23" s="41">
        <f>IF(AND(COUNT(A22,D22,G22,J22,M22)=0,COUNT(B23,E23,H23,K23,N23)=0),"",IF(AND(Q22&gt;0,COUNT(A22,D22,G22,J22,M22)&lt;5),0,IF(AND(ISNUMBER(Q22),Q22&gt;0),Q22-R$6,0)))</f>
      </c>
      <c r="S23" s="50">
        <f>IF(ISNUMBER(A23),IF(R24=0,0,IF(R24&gt;0,"+ "&amp;TEXT(R24,"[hh]:mm"),"- "&amp;TEXT(ABS(R24),"[hh]:mm"))),"")</f>
      </c>
      <c r="T23" s="37"/>
    </row>
    <row r="24" spans="1:20" ht="12.75" customHeight="1">
      <c r="A24" s="30">
        <f>IF(ISNUMBER(M22),IF(M22+3&gt;$K$6,"",M22+3),"")</f>
      </c>
      <c r="B24" s="31" t="s">
        <v>16</v>
      </c>
      <c r="C24" s="31"/>
      <c r="D24" s="30">
        <f>IF(ISNUMBER(A24),IF(A24+1&lt;=$K$6,A24+1,""),"")</f>
      </c>
      <c r="E24" s="31" t="s">
        <v>16</v>
      </c>
      <c r="F24" s="31"/>
      <c r="G24" s="30">
        <f>IF(ISNUMBER(D24),IF(D24+1&lt;=$K$6,D24+1,""),"")</f>
      </c>
      <c r="H24" s="31" t="s">
        <v>16</v>
      </c>
      <c r="I24" s="31"/>
      <c r="J24" s="30">
        <f>IF(ISNUMBER(G24),IF(G24+1&lt;=$K$6,G24+1,""),"")</f>
      </c>
      <c r="K24" s="31" t="s">
        <v>16</v>
      </c>
      <c r="L24" s="31"/>
      <c r="M24" s="30">
        <f>IF(ISNUMBER(J24),IF(J24+1&lt;=$K$6,J24+1,""),"")</f>
      </c>
      <c r="N24" s="31" t="s">
        <v>16</v>
      </c>
      <c r="O24" s="31"/>
      <c r="P24" s="90"/>
      <c r="Q24" s="46">
        <f>IF(AND(COUNT(A24,D24,G24,J24,M24)=0,COUNT(B25,E25,H25,K25,N25)=0),"",IF(COUNT(B25,E25,H25,K25,N25)=0,0,IF(ISNUMBER(A24),B25,0)+IF(ISNUMBER(D24),E25,0)+IF(ISNUMBER(G24),H25,0)+IF(ISNUMBER(J24),K25,0)+IF(ISNUMBER(M24),N25,0)))</f>
      </c>
      <c r="R24" s="49"/>
      <c r="S24" s="50">
        <f>IF(ISNUMBER(Q24),IF(R25=0,0,IF(R25&gt;0,"+ "&amp;TEXT(R25,"[hh]:mm"),"- "&amp;TEXT(ABS(R25),"[hh]:mm"))),"")</f>
      </c>
      <c r="T24" s="37">
        <f>IF(AND(COUNT(A24,D24,G24,J24,M24)&lt;5,Q24&gt;0,R25=0),1,0)</f>
        <v>0</v>
      </c>
    </row>
    <row r="25" spans="1:20" ht="12.75" customHeight="1">
      <c r="A25" s="30"/>
      <c r="B25" s="39"/>
      <c r="C25" s="39"/>
      <c r="D25" s="30">
        <f>IF(ISNUMBER(A25),IF(A25+1&lt;=$K$6,A25+1,""),"")</f>
      </c>
      <c r="E25" s="39"/>
      <c r="F25" s="39"/>
      <c r="G25" s="30">
        <f>IF(ISNUMBER(D25),IF(D25+1&lt;=$K$6,D25+1,""),"")</f>
      </c>
      <c r="H25" s="39"/>
      <c r="I25" s="39"/>
      <c r="J25" s="30">
        <f>IF(ISNUMBER(G25),IF(G25+1&lt;=$K$6,G25+1,""),"")</f>
      </c>
      <c r="K25" s="39"/>
      <c r="L25" s="39"/>
      <c r="M25" s="30">
        <f>IF(ISNUMBER(J25),IF(J25+1&lt;=$K$6,J25+1,""),"")</f>
      </c>
      <c r="N25" s="39"/>
      <c r="O25" s="39"/>
      <c r="P25" s="90"/>
      <c r="Q25" s="46">
        <f>IF(AND(COUNT(A25,D25,G25,J25,M25)=0,COUNT(B26,E26,H26,K26,N26)=0),"",IF(COUNT(B26,E26,H26,K26,N26)=0,0,IF(ISNUMBER(A25),B26,0)+IF(ISNUMBER(D25),E26,0)+IF(ISNUMBER(G25),H26,0)+IF(ISNUMBER(J25),K26,0)+IF(ISNUMBER(M25),N26,0)))</f>
      </c>
      <c r="R25" s="41">
        <f>IF(AND(COUNT(A24,D24,G24,J24,M24)=0,COUNT(B25,E25,H25,K25,N25)=0),"",IF(AND(Q24&gt;0,COUNT(A24,D24,G24,J24,M24)&lt;5),0,IF(AND(ISNUMBER(Q24),Q24&gt;0),Q24-R$6,0)))</f>
      </c>
      <c r="S25" s="50">
        <f>IF(ISNUMBER(A25),IF(R26=0,0,IF(R26&gt;0,"+ "&amp;TEXT(R26,"[hh]:mm"),"- "&amp;TEXT(ABS(R26),"[hh]:mm"))),"")</f>
      </c>
      <c r="T25" s="37"/>
    </row>
    <row r="26" spans="1:20" ht="12.75" customHeight="1">
      <c r="A26" s="30">
        <f>IF(ISNUMBER(M24),IF(M24+3&gt;$K$6,"",M24+3),"")</f>
      </c>
      <c r="B26" s="31" t="s">
        <v>16</v>
      </c>
      <c r="C26" s="31"/>
      <c r="D26" s="30">
        <f>IF(ISNUMBER(A26),IF(A26+1&lt;=$K$6,A26+1,""),"")</f>
      </c>
      <c r="E26" s="31" t="s">
        <v>16</v>
      </c>
      <c r="F26" s="31"/>
      <c r="G26" s="30">
        <f>IF(ISNUMBER(D26),IF(D26+1&lt;=$K$6,D26+1,""),"")</f>
      </c>
      <c r="H26" s="31" t="s">
        <v>16</v>
      </c>
      <c r="I26" s="31"/>
      <c r="J26" s="30">
        <f>IF(ISNUMBER(G26),IF(G26+1&lt;=$K$6,G26+1,""),"")</f>
      </c>
      <c r="K26" s="31" t="s">
        <v>16</v>
      </c>
      <c r="L26" s="31"/>
      <c r="M26" s="30">
        <f>IF(ISNUMBER(J26),IF(J26+1&lt;=$K$6,J26+1,""),"")</f>
      </c>
      <c r="N26" s="31" t="s">
        <v>16</v>
      </c>
      <c r="O26" s="31"/>
      <c r="P26" s="90"/>
      <c r="Q26" s="46">
        <f>IF(AND(COUNT(A26,D26,G26,J26,M26)=0,COUNT(B27,E27,H27,K27,N27)=0),"",IF(COUNT(B27,E27,H27,K27,N27)=0,0,IF(ISNUMBER(A26),B27,0)+IF(ISNUMBER(D26),E27,0)+IF(ISNUMBER(G26),H27,0)+IF(ISNUMBER(J26),K27,0)+IF(ISNUMBER(M26),N27,0)))</f>
      </c>
      <c r="R26" s="49"/>
      <c r="S26" s="50">
        <f>IF(ISNUMBER(A26),IF(R27=0,0,IF(R27&gt;0,"+ "&amp;TEXT(R27,"[hh]:mm"),"- "&amp;TEXT(ABS(R27),"[hh]:mm"))),"")</f>
      </c>
      <c r="T26" s="37">
        <f>IF(AND(COUNT(A26,D26,G26,J26,M26)&lt;5,Q26&gt;0,R27=0),1,0)</f>
        <v>0</v>
      </c>
    </row>
    <row r="27" spans="1:20" ht="12.75" customHeight="1">
      <c r="A27" s="30"/>
      <c r="B27" s="39"/>
      <c r="C27" s="39"/>
      <c r="D27" s="30">
        <f>IF(ISNUMBER(A27),IF(A27+1&lt;=$K$6,A27+1,""),"")</f>
      </c>
      <c r="E27" s="39"/>
      <c r="F27" s="39"/>
      <c r="G27" s="30">
        <f>IF(ISNUMBER(D27),IF(D27+1&lt;=$K$6,D27+1,""),"")</f>
      </c>
      <c r="H27" s="39"/>
      <c r="I27" s="39"/>
      <c r="J27" s="30">
        <f>IF(ISNUMBER(G27),IF(G27+1&lt;=$K$6,G27+1,""),"")</f>
      </c>
      <c r="K27" s="39"/>
      <c r="L27" s="39"/>
      <c r="M27" s="30">
        <f>IF(ISNUMBER(J27),IF(J27+1&lt;=$K$6,J27+1,""),"")</f>
      </c>
      <c r="N27" s="39"/>
      <c r="O27" s="39"/>
      <c r="P27" s="90"/>
      <c r="Q27" s="46">
        <f>IF(AND(COUNT(A27,D27,G27,J27,M27)=0,COUNT(B28,E28,H28,K28,N28)=0),"",IF(COUNT(B28,E28,H28,K28,N28)=0,0,IF(ISNUMBER(A27),B28,0)+IF(ISNUMBER(D27),E28,0)+IF(ISNUMBER(G27),H28,0)+IF(ISNUMBER(J27),K28,0)+IF(ISNUMBER(M27),N28,0)))</f>
      </c>
      <c r="R27" s="41">
        <f>IF(AND(COUNT(A26,D26,G26,J26,M26)=0,COUNT(B27,E27,H27,K27,N27)=0),"",IF(AND(Q26&gt;0,COUNT(A26,D26,G26,J26,M26)&lt;5),0,IF(AND(ISNUMBER(Q26),Q26&gt;0),Q26-R$6,0)))</f>
      </c>
      <c r="S27" s="50">
        <f>IF(ISNUMBER(A27),IF(R28=0,0,IF(R28&gt;0,"+ "&amp;TEXT(R28,"[hh]:mm"),"- "&amp;TEXT(ABS(R28),"[hh]:mm"))),"")</f>
      </c>
      <c r="T27" s="37"/>
    </row>
    <row r="28" spans="1:20" ht="12.75" customHeight="1">
      <c r="A28" s="30">
        <f>IF(ISNUMBER(M26),IF(M26+3&gt;$K$6,"",M26+3),"")</f>
      </c>
      <c r="B28" s="31" t="s">
        <v>16</v>
      </c>
      <c r="C28" s="31"/>
      <c r="D28" s="30">
        <f>IF(ISNUMBER(A28),IF(A28+1&lt;=$K$6,A28+1,""),"")</f>
      </c>
      <c r="E28" s="31" t="s">
        <v>16</v>
      </c>
      <c r="F28" s="31"/>
      <c r="G28" s="30">
        <f>IF(ISNUMBER(D28),IF(D28+1&lt;=$K$6,D28+1,""),"")</f>
      </c>
      <c r="H28" s="31" t="s">
        <v>16</v>
      </c>
      <c r="I28" s="31"/>
      <c r="J28" s="30">
        <f>IF(ISNUMBER(G28),IF(G28+1&lt;=$K$6,G28+1,""),"")</f>
      </c>
      <c r="K28" s="31" t="s">
        <v>16</v>
      </c>
      <c r="L28" s="31"/>
      <c r="M28" s="30">
        <f>IF(ISNUMBER(J28),IF(J28+1&lt;=$K$6,J28+1,""),"")</f>
      </c>
      <c r="N28" s="31" t="s">
        <v>16</v>
      </c>
      <c r="O28" s="31"/>
      <c r="P28" s="90"/>
      <c r="Q28" s="51">
        <f>IF(AND(COUNT(A28,D28,G28,J28,M28)=0,COUNT(B29,E29,H29,K29,N29)=0),"",IF(COUNT(B29,E29,H29,K29,N29)=0,0,IF(ISNUMBER(A28),B29,0)+IF(ISNUMBER(D28),E29,0)+IF(ISNUMBER(G28),H29,0)+IF(ISNUMBER(J28),K29,0)+IF(ISNUMBER(M28),N29,0)))</f>
      </c>
      <c r="R28" s="49"/>
      <c r="S28" s="50">
        <f>IF(ISNUMBER(A28),IF(R29=0,0,IF(R29&gt;0,"+ "&amp;TEXT(R29,"[hh]:mm"),"- "&amp;TEXT(ABS(R29),"[hh]:mm"))),"")</f>
      </c>
      <c r="T28" s="37">
        <f>IF(AND(COUNT(A28,D28,G28,J28,M28)&lt;5,Q28&gt;0,R29=0),1,0)</f>
        <v>0</v>
      </c>
    </row>
    <row r="29" spans="1:20" ht="12.75" customHeight="1">
      <c r="A29" s="30"/>
      <c r="B29" s="39"/>
      <c r="C29" s="39"/>
      <c r="D29" s="30">
        <f>IF(ISNUMBER(A29),IF(A29+1&lt;=$K$6,A29+1,""),"")</f>
      </c>
      <c r="E29" s="39"/>
      <c r="F29" s="39"/>
      <c r="G29" s="30">
        <f>IF(ISNUMBER(D29),IF(D29+1&lt;=$K$6,D29+1,""),"")</f>
      </c>
      <c r="H29" s="39"/>
      <c r="I29" s="39"/>
      <c r="J29" s="30">
        <f>IF(ISNUMBER(G29),IF(G29+1&lt;=$K$6,G29+1,""),"")</f>
      </c>
      <c r="K29" s="39"/>
      <c r="L29" s="39"/>
      <c r="M29" s="30">
        <f>IF(ISNUMBER(J29),IF(J29+1&lt;=$K$6,J29+1,""),"")</f>
      </c>
      <c r="N29" s="39"/>
      <c r="O29" s="39"/>
      <c r="P29" s="90"/>
      <c r="Q29" s="51">
        <f>IF(AND(COUNT(A29,D29,G29,J29,M29)=0,COUNT(B30,E30,H30,K30,N30)=0),"",IF(COUNT(B30,E30,H30,K30,N30)=0,0,IF(ISNUMBER(A29),B30,0)+IF(ISNUMBER(D29),E30,0)+IF(ISNUMBER(G29),H30,0)+IF(ISNUMBER(J29),K30,0)+IF(ISNUMBER(M29),N30,0)))</f>
      </c>
      <c r="R29" s="41">
        <f>IF(AND(COUNT(A28,D28,G28,J28,M28)=0,COUNT(B29,E29,H29,K29,N29)=0),"",IF(AND(Q28&gt;0,COUNT(A28,D28,G28,J28,M28)&lt;5),0,IF(AND(ISNUMBER(Q28),Q28&gt;0),Q28-R$6,0)))</f>
      </c>
      <c r="S29" s="50">
        <f>IF(ISNUMBER(A29),IF(R30=0,0,IF(R30&gt;0,"+ "&amp;TEXT(R30,"[hh]:mm"),"- "&amp;TEXT(ABS(R30),"[hh]:mm"))),"")</f>
      </c>
      <c r="T29" s="37"/>
    </row>
    <row r="30" spans="1:20" ht="12.75" customHeight="1">
      <c r="A30" s="30">
        <f>IF(ISNUMBER(M28),IF(M28+3&gt;$K$6,"",M28+3),"")</f>
      </c>
      <c r="B30" s="31" t="s">
        <v>16</v>
      </c>
      <c r="C30" s="31"/>
      <c r="D30" s="30">
        <f>IF(ISNUMBER(A30),IF(A30+1&lt;=$K$6,A30+1,""),"")</f>
      </c>
      <c r="E30" s="31" t="s">
        <v>16</v>
      </c>
      <c r="F30" s="31"/>
      <c r="G30" s="30">
        <f>IF(ISNUMBER(D30),IF(D30+1&lt;=$K$6,D30+1,""),"")</f>
      </c>
      <c r="H30" s="31" t="s">
        <v>16</v>
      </c>
      <c r="I30" s="31"/>
      <c r="J30" s="30">
        <f>IF(ISNUMBER(G30),IF(G30+1&lt;=$K$6,G30+1,""),"")</f>
      </c>
      <c r="K30" s="31" t="s">
        <v>16</v>
      </c>
      <c r="L30" s="31"/>
      <c r="M30" s="30">
        <f>IF(ISNUMBER(J30),IF(J30+1&lt;=$K$6,J30+1,""),"")</f>
      </c>
      <c r="N30" s="31" t="s">
        <v>16</v>
      </c>
      <c r="O30" s="31"/>
      <c r="P30" s="90"/>
      <c r="Q30" s="46">
        <f>IF(AND(COUNT(A30,D30,G30,J30,M30)=0,COUNT(B31,E31,H31,K31,N31)=0),"",IF(COUNT(B31,E31,H31,K31,N31)=0,0,IF(ISNUMBER(A30),B31,0)+IF(ISNUMBER(D30),E31,0)+IF(ISNUMBER(G30),H31,0)+IF(ISNUMBER(J30),K31,0)+IF(ISNUMBER(M30),N31,0)))</f>
      </c>
      <c r="R30" s="49"/>
      <c r="S30" s="50">
        <f>IF(ISNUMBER(A30),IF(R31=0,0,IF(R31&gt;0,"+ "&amp;TEXT(R31,"[hh]:mm"),"- "&amp;TEXT(ABS(R31),"[hh]:mm"))),"")</f>
      </c>
      <c r="T30" s="37">
        <f>IF(AND(COUNT(A30,D30,G30,J30,M30)&lt;5,Q30&gt;0,R31=0),1,0)</f>
        <v>0</v>
      </c>
    </row>
    <row r="31" spans="1:20" ht="12.75" customHeight="1">
      <c r="A31" s="30"/>
      <c r="B31" s="39"/>
      <c r="C31" s="39"/>
      <c r="D31" s="30">
        <f>IF(ISNUMBER(A31),IF(A31+1&lt;=$K$6,A31+1,""),"")</f>
      </c>
      <c r="E31" s="39"/>
      <c r="F31" s="39"/>
      <c r="G31" s="30">
        <f>IF(ISNUMBER(D31),IF(D31+1&lt;=$K$6,D31+1,""),"")</f>
      </c>
      <c r="H31" s="39"/>
      <c r="I31" s="39"/>
      <c r="J31" s="30">
        <f>IF(ISNUMBER(G31),IF(G31+1&lt;=$K$6,G31+1,""),"")</f>
      </c>
      <c r="K31" s="39"/>
      <c r="L31" s="39"/>
      <c r="M31" s="30">
        <f>IF(ISNUMBER(J31),IF(J31+1&lt;=$K$6,J31+1,""),"")</f>
      </c>
      <c r="N31" s="39"/>
      <c r="O31" s="39"/>
      <c r="P31" s="90"/>
      <c r="Q31" s="46">
        <f>IF(AND(COUNT(A31,D31,G31,J31,M31)=0,COUNT(B32,E32,H32,K32,N32)=0),"",IF(COUNT(B32,E32,H32,K32,N32)=0,0,IF(ISNUMBER(A31),B32,0)+IF(ISNUMBER(D31),E32,0)+IF(ISNUMBER(G31),H32,0)+IF(ISNUMBER(J31),K32,0)+IF(ISNUMBER(M31),N32,0)))</f>
      </c>
      <c r="R31" s="41">
        <f>IF(AND(COUNT(A30,D30,G30,J30,M30)=0,COUNT(B31,E31,H31,K31,N31)=0),"",IF(AND(Q30&gt;0,COUNT(A30,D30,G30,J30,M30)&lt;5),0,IF(AND(ISNUMBER(Q30),Q30&gt;0),Q30-R$6,0)))</f>
      </c>
      <c r="S31" s="50">
        <f>IF(ISNUMBER(A31),IF(R32=0,0,IF(R32&gt;0,"+ "&amp;TEXT(R32,"[hh]:mm"),"- "&amp;TEXT(ABS(R32),"[hh]:mm"))),"")</f>
      </c>
      <c r="T31" s="37"/>
    </row>
    <row r="32" s="15" customFormat="1" ht="12.75" customHeight="1">
      <c r="P32" s="16"/>
    </row>
    <row r="33" spans="1:19" ht="56.25" customHeight="1">
      <c r="A33" s="91" t="str">
        <f>'Période 1'!A33</f>
        <v>Dans les cellules "école", inscrire pour mémoire, le nom de l'école d'exercice.
Dans les cellules bleues, saisir la durée horaire effectuée : Pour 6 h de classe, saisir : 6:00 ; pour 5h30, saisir : 5:30 ; etc …</v>
      </c>
      <c r="B33" s="91"/>
      <c r="C33" s="91"/>
      <c r="D33" s="91"/>
      <c r="E33" s="91"/>
      <c r="F33" s="91"/>
      <c r="G33" s="91"/>
      <c r="H33" s="91"/>
      <c r="I33" s="91"/>
      <c r="J33" s="91"/>
      <c r="K33" s="91"/>
      <c r="L33" s="91"/>
      <c r="M33" s="91"/>
      <c r="N33" s="91"/>
      <c r="O33" s="91"/>
      <c r="Q33" s="55" t="str">
        <f>'Période 1'!Q33</f>
        <v>Solde 
à récupérer*
sur la
période</v>
      </c>
      <c r="R33" s="56">
        <f>IF(AND(ISNUMBER(R9),R9&gt;0),R9,0)+IF(AND(ISNUMBER(R11),R11&gt;0),R11,0)+IF(AND(ISNUMBER(R13),R13&gt;0),R13,0)+IF(AND(ISNUMBER(R15),R15&gt;0),R15,0)+IF(AND(ISNUMBER(R17),R17&gt;0),R17,0)+IF(AND(ISNUMBER(R19),R19&gt;0),R19,0)+IF(AND(ISNUMBER(R21),R21&gt;0),R21,0)+IF(AND(ISNUMBER(R23),R23&gt;0),R23,0)+IF(AND(ISNUMBER(R25),R25&gt;0),R25,0)+IF(AND(ISNUMBER(R27),R27&gt;0),R27,0)+IF(AND(ISNUMBER(R29),R29&gt;0),R29,0)+IF(AND(ISNUMBER(R31),R31&gt;0),R31,0)</f>
        <v>0</v>
      </c>
      <c r="S33" s="57">
        <f>IF(R33&lt;=0,0,IF(R33&gt;0,TEXT(R33,"[hh]:mm"),"0"))</f>
        <v>0</v>
      </c>
    </row>
    <row r="34" spans="1:19" ht="12.75" customHeight="1">
      <c r="A34" s="92"/>
      <c r="B34" s="63"/>
      <c r="C34" s="63"/>
      <c r="D34" s="63"/>
      <c r="E34" s="63"/>
      <c r="F34" s="63"/>
      <c r="Q34" s="93"/>
      <c r="R34" s="94"/>
      <c r="S34" s="95"/>
    </row>
    <row r="35" spans="1:19" s="98" customFormat="1" ht="39.75" customHeight="1">
      <c r="A35" s="96"/>
      <c r="B35" s="96"/>
      <c r="C35" s="96"/>
      <c r="D35" s="96"/>
      <c r="E35" s="62"/>
      <c r="F35" s="60"/>
      <c r="G35" s="97"/>
      <c r="P35" s="99"/>
      <c r="Q35" s="55" t="s">
        <v>29</v>
      </c>
      <c r="R35" s="100">
        <f>IF('Période 1'!R40&lt;0,'Période 1'!R40,R33+'Période 1'!R40)</f>
        <v>0</v>
      </c>
      <c r="S35" s="80">
        <f>IF(R35=0,0,IF(R35&gt;0,"+ "&amp;TEXT(R35,"[hh]:mm"),"Erreur de récupération"))</f>
        <v>0</v>
      </c>
    </row>
    <row r="36" spans="1:19" ht="12.75" customHeight="1">
      <c r="A36" s="68" t="str">
        <f>'Période 1'!A36</f>
        <v>Récupération des heures</v>
      </c>
      <c r="S36" s="2"/>
    </row>
    <row r="37" spans="1:19" ht="13.5" customHeight="1">
      <c r="A37" s="69" t="str">
        <f>'Période 1'!A37</f>
        <v>Indiquer ci-contre les dates (pour mémoire) ainsi que les heures récupérées sur la période.</v>
      </c>
      <c r="B37" s="69"/>
      <c r="C37" s="69"/>
      <c r="E37" s="70" t="s">
        <v>22</v>
      </c>
      <c r="F37" s="70" t="s">
        <v>23</v>
      </c>
      <c r="H37" s="70" t="s">
        <v>22</v>
      </c>
      <c r="I37" s="70" t="s">
        <v>23</v>
      </c>
      <c r="K37" s="70" t="s">
        <v>22</v>
      </c>
      <c r="L37" s="70" t="s">
        <v>23</v>
      </c>
      <c r="N37" s="70" t="s">
        <v>22</v>
      </c>
      <c r="O37" s="70" t="s">
        <v>23</v>
      </c>
      <c r="Q37" s="55" t="str">
        <f>'Période 1'!Q37:Q38</f>
        <v>Total 
récupéré sur la période</v>
      </c>
      <c r="R37" s="101">
        <f>SUM(F38,I38,L38,O38)</f>
        <v>0</v>
      </c>
      <c r="S37" s="72" t="str">
        <f>IF(R35=0,"Pas d'heures à récupérer",IF(R37&gt;R35,"Vous tentez de récupérer trop d'heures...",TEXT(R37,"[hh]:mm")))</f>
        <v>Pas d'heures à récupérer</v>
      </c>
    </row>
    <row r="38" spans="1:19" ht="42" customHeight="1">
      <c r="A38" s="69"/>
      <c r="B38" s="69"/>
      <c r="C38" s="69"/>
      <c r="E38" s="73"/>
      <c r="F38" s="74"/>
      <c r="G38" s="75"/>
      <c r="H38" s="73"/>
      <c r="I38" s="74"/>
      <c r="J38" s="75"/>
      <c r="K38" s="73"/>
      <c r="L38" s="74"/>
      <c r="M38" s="75"/>
      <c r="N38" s="73"/>
      <c r="O38" s="74"/>
      <c r="Q38" s="55"/>
      <c r="R38" s="101"/>
      <c r="S38" s="72"/>
    </row>
    <row r="39" spans="3:19" s="15" customFormat="1" ht="12.75" customHeight="1">
      <c r="C39" s="52"/>
      <c r="P39" s="16"/>
      <c r="Q39" s="76"/>
      <c r="S39" s="52"/>
    </row>
    <row r="40" spans="1:19" ht="19.5" customHeight="1">
      <c r="A40" s="78" t="str">
        <f>'Période 1'!A40</f>
        <v>Solde à récupérer* : voir le Décret n° 2014-942 du 20 août 2014 relatif aux obligations de service des personnels enseignants du premier degré :</v>
      </c>
      <c r="B40" s="78"/>
      <c r="C40" s="78"/>
      <c r="D40" s="78"/>
      <c r="E40" s="78"/>
      <c r="F40" s="78"/>
      <c r="G40" s="78"/>
      <c r="H40" s="78"/>
      <c r="I40" s="78"/>
      <c r="J40" s="78"/>
      <c r="K40" s="78"/>
      <c r="L40" s="78"/>
      <c r="M40" s="78"/>
      <c r="N40" s="78"/>
      <c r="O40" s="78"/>
      <c r="Q40" s="55" t="str">
        <f>'Période 1'!Q40</f>
        <v>Reste à 
récupérer sur l'année</v>
      </c>
      <c r="R40" s="102">
        <f>R35-R37</f>
        <v>0</v>
      </c>
      <c r="S40" s="80">
        <f>IF(R40&gt;=0,R35-R37,"Erreur de récupération")</f>
        <v>0</v>
      </c>
    </row>
    <row r="41" spans="1:19" s="15" customFormat="1" ht="19.5" customHeight="1">
      <c r="A41" s="81" t="str">
        <f>HYPERLINK('Période 1'!A41,'Période 1'!A41)</f>
        <v>http://www.legifrance.gouv.fr/affichTexte.do?cidTexte=JORFTEXT000029390985&amp;dateTexte=&amp;categorieLien=id </v>
      </c>
      <c r="B41" s="81"/>
      <c r="C41" s="81"/>
      <c r="D41" s="81"/>
      <c r="E41" s="81"/>
      <c r="F41" s="81"/>
      <c r="G41" s="81"/>
      <c r="H41" s="81"/>
      <c r="I41" s="81"/>
      <c r="J41" s="81"/>
      <c r="K41" s="81"/>
      <c r="L41" s="81"/>
      <c r="M41" s="81"/>
      <c r="N41" s="81"/>
      <c r="O41" s="81"/>
      <c r="P41" s="16"/>
      <c r="Q41" s="55"/>
      <c r="S41" s="80"/>
    </row>
    <row r="42" ht="12.75" customHeight="1"/>
  </sheetData>
  <sheetProtection sheet="1"/>
  <mergeCells count="250">
    <mergeCell ref="A1:C1"/>
    <mergeCell ref="D1:K1"/>
    <mergeCell ref="M1:O1"/>
    <mergeCell ref="A2:C2"/>
    <mergeCell ref="D2:K2"/>
    <mergeCell ref="M2:O2"/>
    <mergeCell ref="U2:W6"/>
    <mergeCell ref="A3:C3"/>
    <mergeCell ref="D3:K3"/>
    <mergeCell ref="M3:O3"/>
    <mergeCell ref="A4:C4"/>
    <mergeCell ref="D4:K4"/>
    <mergeCell ref="M4:O4"/>
    <mergeCell ref="A6:C6"/>
    <mergeCell ref="D6:F6"/>
    <mergeCell ref="H6:I6"/>
    <mergeCell ref="K6:L6"/>
    <mergeCell ref="M6:O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T8:T9"/>
    <mergeCell ref="U8:W21"/>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T10:T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T12:T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T14:T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T16:T17"/>
    <mergeCell ref="B17:C17"/>
    <mergeCell ref="E17:F17"/>
    <mergeCell ref="H17:I17"/>
    <mergeCell ref="K17:L17"/>
    <mergeCell ref="N17:O17"/>
    <mergeCell ref="A18:A19"/>
    <mergeCell ref="B18:C18"/>
    <mergeCell ref="D18:D19"/>
    <mergeCell ref="E18:F18"/>
    <mergeCell ref="G18:G19"/>
    <mergeCell ref="H18:I18"/>
    <mergeCell ref="J18:J19"/>
    <mergeCell ref="K18:L18"/>
    <mergeCell ref="M18:M19"/>
    <mergeCell ref="N18:O18"/>
    <mergeCell ref="Q18:Q19"/>
    <mergeCell ref="S18:S19"/>
    <mergeCell ref="T18:T19"/>
    <mergeCell ref="B19:C19"/>
    <mergeCell ref="E19:F19"/>
    <mergeCell ref="H19:I19"/>
    <mergeCell ref="K19:L19"/>
    <mergeCell ref="N19:O19"/>
    <mergeCell ref="A20:A21"/>
    <mergeCell ref="B20:C20"/>
    <mergeCell ref="D20:D21"/>
    <mergeCell ref="E20:F20"/>
    <mergeCell ref="G20:G21"/>
    <mergeCell ref="H20:I20"/>
    <mergeCell ref="J20:J21"/>
    <mergeCell ref="K20:L20"/>
    <mergeCell ref="M20:M21"/>
    <mergeCell ref="N20:O20"/>
    <mergeCell ref="Q20:Q21"/>
    <mergeCell ref="S20:S21"/>
    <mergeCell ref="T20:T21"/>
    <mergeCell ref="B21:C21"/>
    <mergeCell ref="E21:F21"/>
    <mergeCell ref="H21:I21"/>
    <mergeCell ref="K21:L21"/>
    <mergeCell ref="N21:O21"/>
    <mergeCell ref="A22:A23"/>
    <mergeCell ref="B22:C22"/>
    <mergeCell ref="D22:D23"/>
    <mergeCell ref="E22:F22"/>
    <mergeCell ref="G22:G23"/>
    <mergeCell ref="H22:I22"/>
    <mergeCell ref="J22:J23"/>
    <mergeCell ref="K22:L22"/>
    <mergeCell ref="M22:M23"/>
    <mergeCell ref="N22:O22"/>
    <mergeCell ref="Q22:Q23"/>
    <mergeCell ref="S22:S23"/>
    <mergeCell ref="T22:T23"/>
    <mergeCell ref="B23:C23"/>
    <mergeCell ref="E23:F23"/>
    <mergeCell ref="H23:I23"/>
    <mergeCell ref="K23:L23"/>
    <mergeCell ref="N23:O23"/>
    <mergeCell ref="A24:A25"/>
    <mergeCell ref="B24:C24"/>
    <mergeCell ref="D24:D25"/>
    <mergeCell ref="E24:F24"/>
    <mergeCell ref="G24:G25"/>
    <mergeCell ref="H24:I24"/>
    <mergeCell ref="J24:J25"/>
    <mergeCell ref="K24:L24"/>
    <mergeCell ref="M24:M25"/>
    <mergeCell ref="N24:O24"/>
    <mergeCell ref="Q24:Q25"/>
    <mergeCell ref="S24:S25"/>
    <mergeCell ref="T24:T25"/>
    <mergeCell ref="B25:C25"/>
    <mergeCell ref="E25:F25"/>
    <mergeCell ref="H25:I25"/>
    <mergeCell ref="K25:L25"/>
    <mergeCell ref="N25:O25"/>
    <mergeCell ref="A26:A27"/>
    <mergeCell ref="B26:C26"/>
    <mergeCell ref="D26:D27"/>
    <mergeCell ref="E26:F26"/>
    <mergeCell ref="G26:G27"/>
    <mergeCell ref="H26:I26"/>
    <mergeCell ref="J26:J27"/>
    <mergeCell ref="K26:L26"/>
    <mergeCell ref="M26:M27"/>
    <mergeCell ref="N26:O26"/>
    <mergeCell ref="Q26:Q27"/>
    <mergeCell ref="S26:S27"/>
    <mergeCell ref="T26:T27"/>
    <mergeCell ref="B27:C27"/>
    <mergeCell ref="E27:F27"/>
    <mergeCell ref="H27:I27"/>
    <mergeCell ref="K27:L27"/>
    <mergeCell ref="N27:O27"/>
    <mergeCell ref="A28:A29"/>
    <mergeCell ref="B28:C28"/>
    <mergeCell ref="D28:D29"/>
    <mergeCell ref="E28:F28"/>
    <mergeCell ref="G28:G29"/>
    <mergeCell ref="H28:I28"/>
    <mergeCell ref="J28:J29"/>
    <mergeCell ref="K28:L28"/>
    <mergeCell ref="M28:M29"/>
    <mergeCell ref="N28:O28"/>
    <mergeCell ref="Q28:Q29"/>
    <mergeCell ref="S28:S29"/>
    <mergeCell ref="T28:T29"/>
    <mergeCell ref="B29:C29"/>
    <mergeCell ref="E29:F29"/>
    <mergeCell ref="H29:I29"/>
    <mergeCell ref="K29:L29"/>
    <mergeCell ref="N29:O29"/>
    <mergeCell ref="A30:A31"/>
    <mergeCell ref="B30:C30"/>
    <mergeCell ref="D30:D31"/>
    <mergeCell ref="E30:F30"/>
    <mergeCell ref="G30:G31"/>
    <mergeCell ref="H30:I30"/>
    <mergeCell ref="J30:J31"/>
    <mergeCell ref="K30:L30"/>
    <mergeCell ref="M30:M31"/>
    <mergeCell ref="N30:O30"/>
    <mergeCell ref="Q30:Q31"/>
    <mergeCell ref="S30:S31"/>
    <mergeCell ref="T30:T31"/>
    <mergeCell ref="B31:C31"/>
    <mergeCell ref="E31:F31"/>
    <mergeCell ref="H31:I31"/>
    <mergeCell ref="K31:L31"/>
    <mergeCell ref="N31:O31"/>
    <mergeCell ref="A33:O33"/>
    <mergeCell ref="A35:D35"/>
    <mergeCell ref="A37:C38"/>
    <mergeCell ref="Q37:Q38"/>
    <mergeCell ref="R37:R38"/>
    <mergeCell ref="S37:S38"/>
    <mergeCell ref="A40:O40"/>
    <mergeCell ref="Q40:Q41"/>
    <mergeCell ref="S40:S41"/>
    <mergeCell ref="A41:O41"/>
  </mergeCells>
  <conditionalFormatting sqref="A8:A17 A19:A30 D8:D30 G8:G30 J8:J30 M8:M30 Q8:Q31">
    <cfRule type="cellIs" priority="1" dxfId="0" operator="greaterThanOrEqual" stopIfTrue="1">
      <formula>0</formula>
    </cfRule>
  </conditionalFormatting>
  <conditionalFormatting sqref="A18 S31">
    <cfRule type="expression" priority="2" dxfId="4" stopIfTrue="1">
      <formula>IF($M16+3&gt;$K$6,TRUE)</formula>
    </cfRule>
  </conditionalFormatting>
  <conditionalFormatting sqref="B8 B10 B12 B14 B16 B18 B20 B22 B24 B26 B28 B30 E8 E10 E12 E14 E16 E18 E20 E22 E24 E26 E28 E30 H8 H10 H12 H14 H16 H18 H20 H22 H24 H26 H28 H30 K8 K10 K12 K14 K16 K18 K20 K22 K24 K26 K28 K30 N8 N10 N12 N14 N16 N18 N20 N22 N24 N26 N28 N30">
    <cfRule type="expression" priority="3" dxfId="5" stopIfTrue="1">
      <formula>IF(AND(ISNUMBER(A8),B8="école"),TRUE)</formula>
    </cfRule>
    <cfRule type="expression" priority="4" dxfId="6" stopIfTrue="1">
      <formula>IF(AND(ISNUMBER(A8),B8&lt;&gt;"école"),TRUE)</formula>
    </cfRule>
    <cfRule type="expression" priority="5" dxfId="4" stopIfTrue="1">
      <formula>IF(COUNT(A8)=0,TRUE)</formula>
    </cfRule>
  </conditionalFormatting>
  <conditionalFormatting sqref="B9 B11 B13 B15 B17 B19 B21 E9 E11 E13 E15 E17 E19 E21 H9 H11 H13 H15 H17 H19 H21 K9 K11 K13 K15 K17 K19 K21 N9 N11 N13 N15 N17 N19 N21">
    <cfRule type="expression" priority="6" dxfId="8" stopIfTrue="1">
      <formula>IF(A8=DATE(YEAR(A8),11,11),TRUE)</formula>
    </cfRule>
  </conditionalFormatting>
  <conditionalFormatting sqref="B23 B25 B27 B29 B31 E23 E25 E27 E29 E31 H23 H25 H27 H29 H31 K23 K25 K27 K29 K31 N23 N25 N27 N29 N31">
    <cfRule type="expression" priority="7" dxfId="4" stopIfTrue="1">
      <formula>IF(COUNT(A22)=0,TRUE)</formula>
    </cfRule>
    <cfRule type="expression" priority="8" dxfId="7" stopIfTrue="1">
      <formula>IF(COUNT(A22)&gt;0,TRUE)</formula>
    </cfRule>
  </conditionalFormatting>
  <conditionalFormatting sqref="S8:S30">
    <cfRule type="expression" priority="9" dxfId="1" stopIfTrue="1">
      <formula>IF(AND(ISNUMBER(R9),R9&gt;0),TRUE)</formula>
    </cfRule>
    <cfRule type="expression" priority="10" dxfId="2" stopIfTrue="1">
      <formula>IF(OR(AND(Q8=0,R9&lt;=0),AND(COUNT(A8,D8,G8,J8,M8)&gt;0,Q8&gt;0,T8=0)),TRUE)</formula>
    </cfRule>
    <cfRule type="expression" priority="11" dxfId="3" stopIfTrue="1">
      <formula>IF(AND(COUNT(A8,D8,G8,J8,M8)&lt;5,Q8&gt;0,R9=0),TRUE)</formula>
    </cfRule>
  </conditionalFormatting>
  <conditionalFormatting sqref="S33">
    <cfRule type="expression" priority="12" dxfId="1" stopIfTrue="1">
      <formula>IF(R33&gt;0,TRUE)</formula>
    </cfRule>
    <cfRule type="expression" priority="13" dxfId="2" stopIfTrue="1">
      <formula>IF(R33&lt;=0,TRUE)</formula>
    </cfRule>
  </conditionalFormatting>
  <conditionalFormatting sqref="S35">
    <cfRule type="expression" priority="14" dxfId="1" stopIfTrue="1">
      <formula>IF(R35&gt;0,TRUE)</formula>
    </cfRule>
    <cfRule type="cellIs" priority="15" dxfId="1" operator="equal" stopIfTrue="1">
      <formula>"Erreur de récupération"</formula>
    </cfRule>
    <cfRule type="expression" priority="16" dxfId="2" stopIfTrue="1">
      <formula>IF(R35&lt;=0,TRUE)</formula>
    </cfRule>
  </conditionalFormatting>
  <conditionalFormatting sqref="S37:S38">
    <cfRule type="expression" priority="17" dxfId="1" stopIfTrue="1">
      <formula>IF('Période 2'!R37&gt;'Période 2'!R35,1,0)</formula>
    </cfRule>
    <cfRule type="expression" priority="18" dxfId="2" stopIfTrue="1">
      <formula>IF('Période 2'!R37&lt;='Période 2'!R35,1,0)</formula>
    </cfRule>
  </conditionalFormatting>
  <conditionalFormatting sqref="S40">
    <cfRule type="expression" priority="19" dxfId="1" stopIfTrue="1">
      <formula>IF(R40&lt;&gt;0,TRUE)</formula>
    </cfRule>
    <cfRule type="expression" priority="20" dxfId="2" stopIfTrue="1">
      <formula>IF(R40=0,TRUE)</formula>
    </cfRule>
  </conditionalFormatting>
  <conditionalFormatting sqref="U2">
    <cfRule type="expression" priority="21" dxfId="3" stopIfTrue="1">
      <formula>IF(SUM(T8:T30)&gt;0,TRUE)</formula>
    </cfRule>
  </conditionalFormatting>
  <dataValidations count="5">
    <dataValidation type="time" allowBlank="1" showErrorMessage="1" errorTitle="Erreur de saisie" error="Soit le format horaire n'est pas respecté, soit l'horaire saisi est ... impossible pour une journée..." sqref="P9 P11 P13 P15 P17 P19 P21 F35">
      <formula1>0.041666666666666664</formula1>
      <formula2>0.25</formula2>
    </dataValidation>
    <dataValidation type="date" allowBlank="1" showInputMessage="1" showErrorMessage="1" promptTitle="Date" prompt="Saisir la date au format : jj/mm/aa ou jj/mm/aaaa" errorTitle="Erreur de saisie ?" error="Le format de date (jj/mm/aa) n'a pas été respecté" sqref="E38 H38 K38 N38">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0;Soit le format horaire (hh:mm) n'a pas été respecté" sqref="F38 I38 L38 O38">
      <formula1>24:0:0</formula1>
    </dataValidation>
    <dataValidation type="time" operator="lessThanOrEqual" allowBlank="1" showErrorMessage="1" errorTitle="Erreur de saisie ?" error="Soit le format horaire (h:00) n'est pas respecté...&#10;Soit l'horaire saisi est ... impossible pour une journée..." sqref="B9:C9 E9:F9 H9:I9 K9:L9 N9:O9 B11:C11 E11 H11:I11 K11:L11 N11:O11 B13:C13 E13:F13 H13:I13 K13:L13 N13:O13 B15:C15 E15:F15 H15:I15 K15:L15 N15:O15 B17:C17 E17:F17 H17:I17 K17:L17 N17:O17 B19:C19 E19:F19 H19:I19 K19:L19 N19:O19 B21:C21 E21:F21 H21:I21 K21:L21 N21:O21 B23:C23 E23:F23 H23:I23 K23:L23 N23:O23 B25:C25 E25:F25 H25:I25 K25:L25 N25:O25 B27:C27 E27:F27 H27:I27 K27:L27 N27:O27 B29:C29 E29:F29 H29:I29 K29:L29 N29:O29 B31:C31 E31:F31 H31:I31 K31:L31 N31:O31">
      <formula1>0.2916666666666667</formula1>
    </dataValidation>
    <dataValidation type="time" operator="lessThanOrEqual" allowBlank="1" showInputMessage="1" showErrorMessage="1" promptTitle="Jour Férié" prompt="Comptabiliser :&#10;- soit le nombre d’heures de l’école de rattachement &#10;- soit celui de l’école où est effectué le remplacement si celui-ci dure toute la semaine ou bien s’il est encadré par 2 jours de remplacement dans la même école." errorTitle="Erreur de saisie ?" error="Soit le format horaire (h:mm) n'est pas respecté...&#10;Soit l'horaire saisi est impossible pour une journée..." sqref="F11">
      <formula1>0.2916666666666667</formula1>
    </dataValidation>
  </dataValidations>
  <printOptions horizontalCentered="1"/>
  <pageMargins left="0.39375" right="0.39375" top="0.5902777777777778" bottom="0.5902777777777778" header="0.5118055555555555" footer="0.5118055555555555"/>
  <pageSetup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W41"/>
  <sheetViews>
    <sheetView showGridLines="0" workbookViewId="0" topLeftCell="A1">
      <selection activeCell="B9" sqref="B9"/>
    </sheetView>
  </sheetViews>
  <sheetFormatPr defaultColWidth="11.421875" defaultRowHeight="12.75" customHeight="1"/>
  <cols>
    <col min="1" max="1" width="5.57421875" style="0" customWidth="1"/>
    <col min="2" max="3" width="10.7109375" style="0" customWidth="1"/>
    <col min="4" max="4" width="5.57421875" style="0" customWidth="1"/>
    <col min="5" max="6" width="10.7109375" style="0" customWidth="1"/>
    <col min="7" max="7" width="5.57421875" style="0" customWidth="1"/>
    <col min="8" max="9" width="10.7109375" style="0" customWidth="1"/>
    <col min="10" max="10" width="5.57421875" style="0" customWidth="1"/>
    <col min="11" max="12" width="10.7109375" style="0" customWidth="1"/>
    <col min="13" max="13" width="5.57421875" style="0" customWidth="1"/>
    <col min="14" max="15" width="10.7109375" style="0" customWidth="1"/>
    <col min="16" max="16" width="1.7109375" style="1" customWidth="1"/>
    <col min="17" max="17" width="12.7109375" style="0" customWidth="1"/>
    <col min="18" max="18" width="0" style="0" hidden="1" customWidth="1"/>
    <col min="19" max="19" width="14.00390625" style="0" customWidth="1"/>
    <col min="20" max="20" width="2.57421875" style="0" customWidth="1"/>
  </cols>
  <sheetData>
    <row r="1" spans="1:18" ht="15" customHeight="1">
      <c r="A1" s="82" t="s">
        <v>0</v>
      </c>
      <c r="B1" s="82"/>
      <c r="C1" s="82"/>
      <c r="D1" s="83">
        <f>IF(ISBLANK('Période 1'!D1:K1),"",'Période 1'!D1:K1)</f>
      </c>
      <c r="E1" s="83"/>
      <c r="F1" s="83"/>
      <c r="G1" s="83"/>
      <c r="H1" s="83"/>
      <c r="I1" s="83"/>
      <c r="J1" s="83"/>
      <c r="K1" s="83"/>
      <c r="M1" s="5" t="str">
        <f>Gestion!AC2</f>
        <v>SNUipp-FSU 07</v>
      </c>
      <c r="N1" s="5"/>
      <c r="O1" s="5"/>
      <c r="Q1" s="68"/>
      <c r="R1" s="68"/>
    </row>
    <row r="2" spans="1:23" ht="15" customHeight="1">
      <c r="A2" s="82" t="s">
        <v>1</v>
      </c>
      <c r="B2" s="82"/>
      <c r="C2" s="82"/>
      <c r="D2" s="83">
        <f>IF(ISBLANK('Période 1'!D2:K2),"",'Période 1'!D2:K2)</f>
      </c>
      <c r="E2" s="83"/>
      <c r="F2" s="83"/>
      <c r="G2" s="83"/>
      <c r="H2" s="83"/>
      <c r="I2" s="83"/>
      <c r="J2" s="83"/>
      <c r="K2" s="83"/>
      <c r="M2" s="8" t="str">
        <f>HYPERLINK("mailto:"&amp;Gestion!AC3,Gestion!AC3)</f>
        <v>snu07@snuipp.fr</v>
      </c>
      <c r="N2" s="8"/>
      <c r="O2" s="8"/>
      <c r="Q2" s="84"/>
      <c r="R2" s="84"/>
      <c r="U2" s="9">
        <f>IF(SUM(T8:T32)&gt;0,Gestion!A40,"")</f>
      </c>
      <c r="V2" s="9"/>
      <c r="W2" s="9"/>
    </row>
    <row r="3" spans="1:23" ht="15" customHeight="1">
      <c r="A3" s="82" t="s">
        <v>2</v>
      </c>
      <c r="B3" s="82"/>
      <c r="C3" s="82"/>
      <c r="D3" s="83">
        <f>IF(ISBLANK('Période 1'!D3:K3),"",'Période 1'!D3:K3)</f>
      </c>
      <c r="E3" s="83"/>
      <c r="F3" s="83"/>
      <c r="G3" s="83"/>
      <c r="H3" s="83"/>
      <c r="I3" s="83"/>
      <c r="J3" s="83"/>
      <c r="K3" s="83"/>
      <c r="M3" s="10" t="str">
        <f>Gestion!AC4</f>
        <v>TEL 04.75.64.32.02</v>
      </c>
      <c r="N3" s="10"/>
      <c r="O3" s="10"/>
      <c r="U3" s="9"/>
      <c r="V3" s="9"/>
      <c r="W3" s="9"/>
    </row>
    <row r="4" spans="1:23" ht="15" customHeight="1">
      <c r="A4" s="82" t="s">
        <v>3</v>
      </c>
      <c r="B4" s="82"/>
      <c r="C4" s="82"/>
      <c r="D4" s="83">
        <f>IF(ISBLANK('Période 1'!D4:K4),"",'Période 1'!D4:K4)</f>
      </c>
      <c r="E4" s="83"/>
      <c r="F4" s="83"/>
      <c r="G4" s="83"/>
      <c r="H4" s="83"/>
      <c r="I4" s="83"/>
      <c r="J4" s="83"/>
      <c r="K4" s="83"/>
      <c r="M4" s="10">
        <f>IF(ISBLANK(Gestion!AC5),"",Gestion!AC5)</f>
      </c>
      <c r="N4" s="10"/>
      <c r="O4" s="10"/>
      <c r="U4" s="9"/>
      <c r="V4" s="9"/>
      <c r="W4" s="9"/>
    </row>
    <row r="5" spans="1:23" s="15" customFormat="1" ht="13.5" customHeight="1">
      <c r="A5" s="85" t="str">
        <f>'Période 2'!A5</f>
        <v>Les choix de l'année scolaire et de la zone académique se font dans l'onglet « Période 1 »</v>
      </c>
      <c r="B5" s="13"/>
      <c r="C5" s="13"/>
      <c r="D5" s="14"/>
      <c r="E5" s="14"/>
      <c r="F5" s="14"/>
      <c r="G5" s="14"/>
      <c r="H5" s="14"/>
      <c r="I5" s="14"/>
      <c r="J5" s="14"/>
      <c r="K5" s="14"/>
      <c r="P5" s="16"/>
      <c r="U5" s="9"/>
      <c r="V5" s="9"/>
      <c r="W5" s="9"/>
    </row>
    <row r="6" spans="1:23" ht="21" customHeight="1">
      <c r="A6" s="87" t="str">
        <f>'Période 1'!A6</f>
        <v>2016-2017</v>
      </c>
      <c r="B6" s="87"/>
      <c r="C6" s="87"/>
      <c r="D6" s="103" t="str">
        <f>'Période 1'!D6</f>
        <v>Zone A</v>
      </c>
      <c r="E6" s="103"/>
      <c r="F6" s="103"/>
      <c r="G6" s="19" t="str">
        <f>'Période 1'!G6</f>
        <v>du </v>
      </c>
      <c r="H6" s="20">
        <f>Gestion!B10</f>
        <v>42738</v>
      </c>
      <c r="I6" s="20"/>
      <c r="J6" s="19" t="str">
        <f>'Période 1'!J6</f>
        <v>au </v>
      </c>
      <c r="K6" s="20">
        <f>IF(WEEKDAY(Gestion!B11)=7,Gestion!B11-1,Gestion!B11)</f>
        <v>42783</v>
      </c>
      <c r="L6" s="20"/>
      <c r="M6" s="21" t="str">
        <f>(COUNT(A8:A30)+COUNT(D8:D30)+COUNT(G8:G30)+COUNT(J8:J30)+COUNT(M8:M30))/5&amp;" semaines"</f>
        <v>6,8 semaines</v>
      </c>
      <c r="N6" s="21"/>
      <c r="O6" s="21"/>
      <c r="P6" s="22"/>
      <c r="Q6" s="88"/>
      <c r="R6" s="24">
        <v>1</v>
      </c>
      <c r="S6" s="88"/>
      <c r="U6" s="9"/>
      <c r="V6" s="9"/>
      <c r="W6" s="9"/>
    </row>
    <row r="7" spans="1:19" s="68" customFormat="1" ht="52.5" customHeight="1">
      <c r="A7" s="26" t="s">
        <v>9</v>
      </c>
      <c r="B7" s="26"/>
      <c r="C7" s="26"/>
      <c r="D7" s="26" t="s">
        <v>10</v>
      </c>
      <c r="E7" s="26"/>
      <c r="F7" s="26"/>
      <c r="G7" s="26" t="s">
        <v>11</v>
      </c>
      <c r="H7" s="26"/>
      <c r="I7" s="26"/>
      <c r="J7" s="26" t="s">
        <v>12</v>
      </c>
      <c r="K7" s="26"/>
      <c r="L7" s="26"/>
      <c r="M7" s="26" t="s">
        <v>13</v>
      </c>
      <c r="N7" s="26"/>
      <c r="O7" s="26"/>
      <c r="P7" s="27"/>
      <c r="Q7" s="28" t="s">
        <v>14</v>
      </c>
      <c r="R7" s="104"/>
      <c r="S7" s="28" t="s">
        <v>15</v>
      </c>
    </row>
    <row r="8" spans="1:23" ht="12.75" customHeight="1">
      <c r="A8" s="30">
        <f>IF(WEEKDAY(Gestion!B10)=2,Gestion!B10,"")</f>
      </c>
      <c r="B8" s="105" t="s">
        <v>16</v>
      </c>
      <c r="C8" s="105"/>
      <c r="D8" s="32">
        <f>IF(AND(COUNT(A8)=0,WEEKDAY(Gestion!$B10)&lt;&gt;3),"",IF(WEEKDAY(Gestion!$B10)=3,Gestion!$B10,A8+1))</f>
        <v>42738</v>
      </c>
      <c r="E8" s="105" t="s">
        <v>16</v>
      </c>
      <c r="F8" s="105"/>
      <c r="G8" s="32">
        <f>IF(AND(COUNT(D8)=0,WEEKDAY(Gestion!$B10)&lt;&gt;4),"",IF(WEEKDAY(Gestion!$B10)=4,Gestion!$B10,D8+1))</f>
        <v>42739</v>
      </c>
      <c r="H8" s="105" t="s">
        <v>16</v>
      </c>
      <c r="I8" s="105"/>
      <c r="J8" s="32">
        <f>IF(AND(COUNT(G8)=0,WEEKDAY(Gestion!$B10)&lt;&gt;5),"",IF(WEEKDAY(Gestion!$B10)=5,Gestion!$B10,G8+1))</f>
        <v>42740</v>
      </c>
      <c r="K8" s="105" t="s">
        <v>16</v>
      </c>
      <c r="L8" s="105"/>
      <c r="M8" s="32">
        <f>IF(AND(COUNT(J8)=0,WEEKDAY(Gestion!$B10)&lt;&gt;6),"",IF(WEEKDAY(Gestion!$B10)=6,Gestion!$B10,J8+1))</f>
        <v>42741</v>
      </c>
      <c r="N8" s="105" t="s">
        <v>16</v>
      </c>
      <c r="O8" s="105"/>
      <c r="P8" s="106"/>
      <c r="Q8" s="34">
        <f>(IF(ISNUMBER(B9),B9,0)+IF(ISNUMBER(E9),E9,0)+IF(ISNUMBER(J9),J9,0)+IF(ISNUMBER(H9),H9,0)+IF(ISNUMBER(K9),K9,0)+IF(ISNUMBER(N9),N9,0))</f>
        <v>0</v>
      </c>
      <c r="R8" s="35"/>
      <c r="S8" s="107">
        <f>IF(R9=0,0,IF(R9&gt;0,"+ "&amp;TEXT(R9,"[hh]:mm"),"- "&amp;TEXT(ABS(R9),"[hh]:mm")))</f>
        <v>0</v>
      </c>
      <c r="T8" s="37">
        <f>IF(AND(COUNT(A8,D8,G8,J8,M8)&lt;5,Q8&gt;0,R9=0),1,0)</f>
        <v>0</v>
      </c>
      <c r="U8" s="89" t="str">
        <f>'Période 1'!U8</f>
        <v>En cas de : congé maladie, grève, jour férié, journée vaquée…
Il faut compter :
- soit le nombre d’heures de l’école de rattachement 
- soit celui de l’école où est effectué le remplacement si celui-ci dure toute la semaine ou bien s’il est encadré par 2 jours de remplacement dans la même école. </v>
      </c>
      <c r="V8" s="89"/>
      <c r="W8" s="89"/>
    </row>
    <row r="9" spans="1:23" ht="12.75" customHeight="1">
      <c r="A9" s="30"/>
      <c r="B9" s="108"/>
      <c r="C9" s="108"/>
      <c r="D9" s="32"/>
      <c r="E9" s="108"/>
      <c r="F9" s="108"/>
      <c r="G9" s="32"/>
      <c r="H9" s="108"/>
      <c r="I9" s="108"/>
      <c r="J9" s="32"/>
      <c r="K9" s="108"/>
      <c r="L9" s="108"/>
      <c r="M9" s="32"/>
      <c r="N9" s="108"/>
      <c r="O9" s="108"/>
      <c r="P9" s="109"/>
      <c r="Q9" s="34"/>
      <c r="R9" s="41">
        <f>IF(AND(Q8&gt;0,COUNT(A8,D8,G8,J8,M8)&lt;5),0,IF(AND(ISNUMBER(Q8),Q8&gt;0),Q8-R$6,0))</f>
        <v>0</v>
      </c>
      <c r="S9" s="107"/>
      <c r="T9" s="37"/>
      <c r="U9" s="89"/>
      <c r="V9" s="89"/>
      <c r="W9" s="89"/>
    </row>
    <row r="10" spans="1:23" ht="12.75" customHeight="1">
      <c r="A10" s="110">
        <f>M8+3</f>
        <v>42744</v>
      </c>
      <c r="B10" s="105" t="s">
        <v>16</v>
      </c>
      <c r="C10" s="105"/>
      <c r="D10" s="110">
        <f>A10+1</f>
        <v>42745</v>
      </c>
      <c r="E10" s="105" t="s">
        <v>16</v>
      </c>
      <c r="F10" s="105"/>
      <c r="G10" s="110">
        <f>D10+1</f>
        <v>42746</v>
      </c>
      <c r="H10" s="105" t="s">
        <v>16</v>
      </c>
      <c r="I10" s="105"/>
      <c r="J10" s="110">
        <f>G10+1</f>
        <v>42747</v>
      </c>
      <c r="K10" s="105" t="s">
        <v>16</v>
      </c>
      <c r="L10" s="105"/>
      <c r="M10" s="110">
        <f>J10+1</f>
        <v>42748</v>
      </c>
      <c r="N10" s="105" t="s">
        <v>16</v>
      </c>
      <c r="O10" s="105"/>
      <c r="P10" s="106"/>
      <c r="Q10" s="34">
        <f>(IF(ISNUMBER(B11),B11,0)+IF(ISNUMBER(E11),E11,0)+IF(ISNUMBER(J11),J11,0)+IF(ISNUMBER(H11),H11,0)+IF(ISNUMBER(K11),K11,0)+IF(ISNUMBER(N11),N11,0))</f>
        <v>0</v>
      </c>
      <c r="R10" s="42"/>
      <c r="S10" s="107">
        <f>IF(R11=0,0,IF(R11&gt;0,"+ "&amp;TEXT(R11,"[hh]:mm"),"- "&amp;TEXT(ABS(R11),"[hh]:mm")))</f>
        <v>0</v>
      </c>
      <c r="T10" s="37">
        <f>IF(AND(COUNT(A10,D10,G10,J10,M10)&lt;5,Q10&gt;0,R11=0),1,0)</f>
        <v>0</v>
      </c>
      <c r="U10" s="89"/>
      <c r="V10" s="89"/>
      <c r="W10" s="89"/>
    </row>
    <row r="11" spans="1:23" ht="12.75" customHeight="1">
      <c r="A11" s="110"/>
      <c r="B11" s="108"/>
      <c r="C11" s="108"/>
      <c r="D11" s="110"/>
      <c r="E11" s="108"/>
      <c r="F11" s="108"/>
      <c r="G11" s="110"/>
      <c r="H11" s="108"/>
      <c r="I11" s="108"/>
      <c r="J11" s="110"/>
      <c r="K11" s="108"/>
      <c r="L11" s="108"/>
      <c r="M11" s="110"/>
      <c r="N11" s="108"/>
      <c r="O11" s="108"/>
      <c r="P11" s="109"/>
      <c r="Q11" s="34"/>
      <c r="R11" s="44">
        <f>IF(Q10&gt;0,Q10-R$6,0)</f>
        <v>0</v>
      </c>
      <c r="S11" s="107"/>
      <c r="T11" s="37"/>
      <c r="U11" s="89"/>
      <c r="V11" s="89"/>
      <c r="W11" s="89"/>
    </row>
    <row r="12" spans="1:23" ht="12.75" customHeight="1">
      <c r="A12" s="110">
        <f>M10+3</f>
        <v>42751</v>
      </c>
      <c r="B12" s="105" t="s">
        <v>16</v>
      </c>
      <c r="C12" s="105"/>
      <c r="D12" s="110">
        <f>A12+1</f>
        <v>42752</v>
      </c>
      <c r="E12" s="105" t="s">
        <v>16</v>
      </c>
      <c r="F12" s="105"/>
      <c r="G12" s="110">
        <f>D12+1</f>
        <v>42753</v>
      </c>
      <c r="H12" s="105" t="s">
        <v>16</v>
      </c>
      <c r="I12" s="105"/>
      <c r="J12" s="110">
        <f>G12+1</f>
        <v>42754</v>
      </c>
      <c r="K12" s="105" t="s">
        <v>16</v>
      </c>
      <c r="L12" s="105"/>
      <c r="M12" s="110">
        <f>J12+1</f>
        <v>42755</v>
      </c>
      <c r="N12" s="105" t="s">
        <v>16</v>
      </c>
      <c r="O12" s="105"/>
      <c r="P12" s="106"/>
      <c r="Q12" s="34">
        <f>(IF(ISNUMBER(B13),B13,0)+IF(ISNUMBER(E13),E13,0)+IF(ISNUMBER(J13),J13,0)+IF(ISNUMBER(H13),H13,0)+IF(ISNUMBER(K13),K13,0)+IF(ISNUMBER(N13),N13,0))</f>
        <v>0</v>
      </c>
      <c r="R12" s="42"/>
      <c r="S12" s="107">
        <f>IF(R13=0,0,IF(R13&gt;0,"+ "&amp;TEXT(R13,"[hh]:mm"),"- "&amp;TEXT(ABS(R13),"[hh]:mm")))</f>
        <v>0</v>
      </c>
      <c r="T12" s="37">
        <f>IF(AND(COUNT(A12,D12,G12,J12,M12)&lt;5,Q12&gt;0,R13=0),1,0)</f>
        <v>0</v>
      </c>
      <c r="U12" s="89"/>
      <c r="V12" s="89"/>
      <c r="W12" s="89"/>
    </row>
    <row r="13" spans="1:23" ht="12.75" customHeight="1">
      <c r="A13" s="110"/>
      <c r="B13" s="108"/>
      <c r="C13" s="108"/>
      <c r="D13" s="110"/>
      <c r="E13" s="108"/>
      <c r="F13" s="108"/>
      <c r="G13" s="110"/>
      <c r="H13" s="108"/>
      <c r="I13" s="108"/>
      <c r="J13" s="110"/>
      <c r="K13" s="108"/>
      <c r="L13" s="108"/>
      <c r="M13" s="110"/>
      <c r="N13" s="108"/>
      <c r="O13" s="108"/>
      <c r="P13" s="109"/>
      <c r="Q13" s="34"/>
      <c r="R13" s="44">
        <f>IF(Q12&gt;0,Q12-R$6,0)</f>
        <v>0</v>
      </c>
      <c r="S13" s="107"/>
      <c r="T13" s="37"/>
      <c r="U13" s="89"/>
      <c r="V13" s="89"/>
      <c r="W13" s="89"/>
    </row>
    <row r="14" spans="1:23" ht="12.75" customHeight="1">
      <c r="A14" s="110">
        <f>M12+3</f>
        <v>42758</v>
      </c>
      <c r="B14" s="105" t="s">
        <v>16</v>
      </c>
      <c r="C14" s="105"/>
      <c r="D14" s="110">
        <f>A14+1</f>
        <v>42759</v>
      </c>
      <c r="E14" s="105" t="s">
        <v>16</v>
      </c>
      <c r="F14" s="105"/>
      <c r="G14" s="110">
        <f>D14+1</f>
        <v>42760</v>
      </c>
      <c r="H14" s="105" t="s">
        <v>16</v>
      </c>
      <c r="I14" s="105"/>
      <c r="J14" s="110">
        <f>G14+1</f>
        <v>42761</v>
      </c>
      <c r="K14" s="105" t="s">
        <v>16</v>
      </c>
      <c r="L14" s="105"/>
      <c r="M14" s="110">
        <f>J14+1</f>
        <v>42762</v>
      </c>
      <c r="N14" s="105" t="s">
        <v>16</v>
      </c>
      <c r="O14" s="105"/>
      <c r="P14" s="106"/>
      <c r="Q14" s="34">
        <f>(IF(ISNUMBER(B15),B15,0)+IF(ISNUMBER(E15),E15,0)+IF(ISNUMBER(J15),J15,0)+IF(ISNUMBER(H15),H15,0)+IF(ISNUMBER(K15),K15,0)+IF(ISNUMBER(N15),N15,0))</f>
        <v>0</v>
      </c>
      <c r="R14" s="42"/>
      <c r="S14" s="107">
        <f>IF(R15=0,0,IF(R15&gt;0,"+ "&amp;TEXT(R15,"[hh]:mm"),"- "&amp;TEXT(ABS(R15),"[hh]:mm")))</f>
        <v>0</v>
      </c>
      <c r="T14" s="37">
        <f>IF(AND(COUNT(A14,D14,G14,J14,M14)&lt;5,Q14&gt;0,R15=0),1,0)</f>
        <v>0</v>
      </c>
      <c r="U14" s="89"/>
      <c r="V14" s="89"/>
      <c r="W14" s="89"/>
    </row>
    <row r="15" spans="1:23" ht="12.75" customHeight="1">
      <c r="A15" s="110"/>
      <c r="B15" s="108"/>
      <c r="C15" s="108"/>
      <c r="D15" s="110"/>
      <c r="E15" s="108"/>
      <c r="F15" s="108"/>
      <c r="G15" s="110"/>
      <c r="H15" s="108"/>
      <c r="I15" s="108"/>
      <c r="J15" s="110"/>
      <c r="K15" s="108"/>
      <c r="L15" s="108"/>
      <c r="M15" s="110"/>
      <c r="N15" s="108"/>
      <c r="O15" s="108"/>
      <c r="P15" s="109"/>
      <c r="Q15" s="34"/>
      <c r="R15" s="44">
        <f>IF(Q14&gt;0,Q14-R$6,0)</f>
        <v>0</v>
      </c>
      <c r="S15" s="107"/>
      <c r="T15" s="37"/>
      <c r="U15" s="89"/>
      <c r="V15" s="89"/>
      <c r="W15" s="89"/>
    </row>
    <row r="16" spans="1:23" ht="12.75" customHeight="1">
      <c r="A16" s="110">
        <f>M14+3</f>
        <v>42765</v>
      </c>
      <c r="B16" s="105" t="s">
        <v>16</v>
      </c>
      <c r="C16" s="105"/>
      <c r="D16" s="110">
        <f>A16+1</f>
        <v>42766</v>
      </c>
      <c r="E16" s="105" t="s">
        <v>16</v>
      </c>
      <c r="F16" s="105"/>
      <c r="G16" s="110">
        <f>D16+1</f>
        <v>42767</v>
      </c>
      <c r="H16" s="105" t="s">
        <v>16</v>
      </c>
      <c r="I16" s="105"/>
      <c r="J16" s="110">
        <f>G16+1</f>
        <v>42768</v>
      </c>
      <c r="K16" s="105" t="s">
        <v>16</v>
      </c>
      <c r="L16" s="105"/>
      <c r="M16" s="110">
        <f>J16+1</f>
        <v>42769</v>
      </c>
      <c r="N16" s="105" t="s">
        <v>16</v>
      </c>
      <c r="O16" s="105"/>
      <c r="P16" s="106"/>
      <c r="Q16" s="34">
        <f>(IF(ISNUMBER(B17),B17,0)+IF(ISNUMBER(E17),E17,0)+IF(ISNUMBER(J17),J17,0)+IF(ISNUMBER(H17),H17,0)+IF(ISNUMBER(K17),K17,0)+IF(ISNUMBER(N17),N17,0))</f>
        <v>0</v>
      </c>
      <c r="R16" s="42"/>
      <c r="S16" s="107">
        <f>IF(R17=0,0,IF(R17&gt;0,"+ "&amp;TEXT(R17,"[hh]:mm"),"- "&amp;TEXT(ABS(R17),"[hh]:mm")))</f>
        <v>0</v>
      </c>
      <c r="T16" s="37">
        <f>IF(AND(COUNT(A16,D16,G16,J16,M16)&lt;5,Q16&gt;0,R17=0),1,0)</f>
        <v>0</v>
      </c>
      <c r="U16" s="89"/>
      <c r="V16" s="89"/>
      <c r="W16" s="89"/>
    </row>
    <row r="17" spans="1:23" ht="12.75" customHeight="1">
      <c r="A17" s="110"/>
      <c r="B17" s="108"/>
      <c r="C17" s="108"/>
      <c r="D17" s="110"/>
      <c r="E17" s="108"/>
      <c r="F17" s="108"/>
      <c r="G17" s="110"/>
      <c r="H17" s="108"/>
      <c r="I17" s="108"/>
      <c r="J17" s="110"/>
      <c r="K17" s="108"/>
      <c r="L17" s="108"/>
      <c r="M17" s="110"/>
      <c r="N17" s="108"/>
      <c r="O17" s="108"/>
      <c r="P17" s="109"/>
      <c r="Q17" s="34"/>
      <c r="R17" s="44">
        <f>IF(Q16&gt;0,Q16-R$6,0)</f>
        <v>0</v>
      </c>
      <c r="S17" s="107"/>
      <c r="T17" s="37"/>
      <c r="U17" s="89"/>
      <c r="V17" s="89"/>
      <c r="W17" s="89"/>
    </row>
    <row r="18" spans="1:23" ht="12.75" customHeight="1">
      <c r="A18" s="110">
        <f>IF(ISNUMBER(M16),IF(M16+3&gt;$K$6,"",M16+3),"")</f>
        <v>42772</v>
      </c>
      <c r="B18" s="111" t="s">
        <v>16</v>
      </c>
      <c r="C18" s="111"/>
      <c r="D18" s="110">
        <f>IF(ISNUMBER(A18),IF(A18+1&lt;=$K$6,A18+1,""),"")</f>
        <v>42773</v>
      </c>
      <c r="E18" s="105" t="s">
        <v>16</v>
      </c>
      <c r="F18" s="105"/>
      <c r="G18" s="110">
        <f>IF(ISNUMBER(D18),IF(D18+1&lt;=$K$6,D18+1,""),"")</f>
        <v>42774</v>
      </c>
      <c r="H18" s="105" t="s">
        <v>16</v>
      </c>
      <c r="I18" s="105"/>
      <c r="J18" s="110">
        <f>IF(ISNUMBER(G18),IF(G18+1&lt;=$K$6,G18+1,""),"")</f>
        <v>42775</v>
      </c>
      <c r="K18" s="105" t="s">
        <v>16</v>
      </c>
      <c r="L18" s="105"/>
      <c r="M18" s="110">
        <f>IF(ISNUMBER(J18),IF(J18+1&lt;=$K$6,J18+1,""),"")</f>
        <v>42776</v>
      </c>
      <c r="N18" s="105" t="s">
        <v>16</v>
      </c>
      <c r="O18" s="105"/>
      <c r="P18" s="106"/>
      <c r="Q18" s="46">
        <f>IF(AND(COUNT(A18,D18,G18,J18,M18)=0,COUNT(B19,E19,H19,K19,N19)=0),"",IF(COUNT(B19,E19,H19,K19,N19)=0,0,IF(ISNUMBER(A18),B19,0)+IF(ISNUMBER(D18),E19,0)+IF(ISNUMBER(G18),H19,0)+IF(ISNUMBER(J18),K19,0)+IF(ISNUMBER(M18),N19,0)))</f>
        <v>0</v>
      </c>
      <c r="R18" s="42"/>
      <c r="S18" s="47">
        <f>IF(ISNUMBER(Q18),IF(R19=0,0,IF(R19&gt;0,"+ "&amp;TEXT(R19,"[hh]:mm"),"- "&amp;TEXT(ABS(R19),"[hh]:mm"))),"")</f>
        <v>0</v>
      </c>
      <c r="T18" s="37">
        <f>IF(AND(COUNT(A18,D18,G18,J18,M18)&lt;5,Q18&gt;0,R19=0),1,0)</f>
        <v>0</v>
      </c>
      <c r="U18" s="89"/>
      <c r="V18" s="89"/>
      <c r="W18" s="89"/>
    </row>
    <row r="19" spans="1:23" ht="12.75" customHeight="1">
      <c r="A19" s="110"/>
      <c r="B19" s="108"/>
      <c r="C19" s="108"/>
      <c r="D19" s="110"/>
      <c r="E19" s="108"/>
      <c r="F19" s="108"/>
      <c r="G19" s="110"/>
      <c r="H19" s="108"/>
      <c r="I19" s="108"/>
      <c r="J19" s="110"/>
      <c r="K19" s="108"/>
      <c r="L19" s="108"/>
      <c r="M19" s="110"/>
      <c r="N19" s="108"/>
      <c r="O19" s="108"/>
      <c r="P19" s="109"/>
      <c r="Q19" s="46">
        <f>IF(AND(COUNT(A19,D19,G19,J19,M19)=0,COUNT(B20,E20,H20,K20,N20)=0),"",IF(COUNT(B20,E20,H20,K20,N20)=0,0,IF(ISNUMBER(A19),B20,0)+IF(ISNUMBER(D19),E20,0)+IF(ISNUMBER(G19),H20,0)+IF(ISNUMBER(J19),K20,0)+IF(ISNUMBER(M19),N20,0)))</f>
      </c>
      <c r="R19" s="41">
        <f>IF(AND(COUNT(A18,D18,G18,J18,M18)=0,COUNT(B19,E19,H19,K19,N19)=0),"",IF(AND(Q18&gt;0,COUNT(A18,D18,G18,J18,M18)&lt;5),0,IF(AND(ISNUMBER(Q18),Q18&gt;0),Q18-R$6,0)))</f>
        <v>0</v>
      </c>
      <c r="S19" s="47"/>
      <c r="T19" s="37"/>
      <c r="U19" s="89"/>
      <c r="V19" s="89"/>
      <c r="W19" s="89"/>
    </row>
    <row r="20" spans="1:23" ht="12.75" customHeight="1">
      <c r="A20" s="110">
        <f>IF(ISNUMBER(M18),IF(M18+3&gt;$K$6,"",M18+3),"")</f>
        <v>42779</v>
      </c>
      <c r="B20" s="112" t="s">
        <v>16</v>
      </c>
      <c r="C20" s="112"/>
      <c r="D20" s="110">
        <f>IF(ISNUMBER(A20),IF(A20+1&lt;=$K$6,A20+1,""),"")</f>
        <v>42780</v>
      </c>
      <c r="E20" s="112" t="s">
        <v>16</v>
      </c>
      <c r="F20" s="112"/>
      <c r="G20" s="110">
        <f>IF(ISNUMBER(D20),IF(D20+1&lt;=$K$6,D20+1,""),"")</f>
        <v>42781</v>
      </c>
      <c r="H20" s="112" t="s">
        <v>16</v>
      </c>
      <c r="I20" s="112"/>
      <c r="J20" s="110">
        <f>IF(ISNUMBER(G20),IF(G20+1&lt;=$K$6,G20+1,""),"")</f>
        <v>42782</v>
      </c>
      <c r="K20" s="112" t="s">
        <v>16</v>
      </c>
      <c r="L20" s="112"/>
      <c r="M20" s="110">
        <f>IF(ISNUMBER(J20),IF(J20+1&lt;=$K$6,J20+1,""),"")</f>
        <v>42783</v>
      </c>
      <c r="N20" s="112" t="s">
        <v>16</v>
      </c>
      <c r="O20" s="112"/>
      <c r="P20" s="106"/>
      <c r="Q20" s="46">
        <f>IF(AND(COUNT(A20,D20,G20,J20,M20)=0,COUNT(B21,E21,H21,K21,N21)=0),"",IF(COUNT(B21,E21,H21,K21,N21)=0,0,IF(ISNUMBER(A20),B21,0)+IF(ISNUMBER(D20),E21,0)+IF(ISNUMBER(G20),H21,0)+IF(ISNUMBER(J20),K21,0)+IF(ISNUMBER(M20),N21,0)))</f>
        <v>0</v>
      </c>
      <c r="R20" s="49"/>
      <c r="S20" s="50">
        <f>IF(ISNUMBER(Q20),IF(R21=0,0,IF(R21&gt;0,"+ "&amp;TEXT(R21,"[hh]:mm"),"- "&amp;TEXT(ABS(R21),"[hh]:mm"))),"")</f>
        <v>0</v>
      </c>
      <c r="T20" s="37">
        <f>IF(AND(COUNT(A20,D20,G20,J20,M20)&lt;5,Q20&gt;0,R21=0),1,0)</f>
        <v>0</v>
      </c>
      <c r="U20" s="89"/>
      <c r="V20" s="89"/>
      <c r="W20" s="89"/>
    </row>
    <row r="21" spans="1:23" ht="12.75" customHeight="1">
      <c r="A21" s="110"/>
      <c r="B21" s="108"/>
      <c r="C21" s="108"/>
      <c r="D21" s="110">
        <f>IF(ISNUMBER(A21),IF(A21+1&lt;=$K$6,A21+1,""),"")</f>
      </c>
      <c r="E21" s="108"/>
      <c r="F21" s="108"/>
      <c r="G21" s="110">
        <f>IF(ISNUMBER(D21),IF(D21+1&lt;=$K$6,D21+1,""),"")</f>
      </c>
      <c r="H21" s="108"/>
      <c r="I21" s="108"/>
      <c r="J21" s="110">
        <f>IF(ISNUMBER(G21),IF(G21+1&lt;=$K$6,G21+1,""),"")</f>
      </c>
      <c r="K21" s="108"/>
      <c r="L21" s="108"/>
      <c r="M21" s="110">
        <f>IF(ISNUMBER(J21),IF(J21+1&lt;=$K$6,J21+1,""),"")</f>
      </c>
      <c r="N21" s="108"/>
      <c r="O21" s="108"/>
      <c r="P21" s="109"/>
      <c r="Q21" s="46">
        <f>IF(AND(COUNT(A21,D21,G21,J21,M21)=0,COUNT(B22,E22,H22,K22,N22)=0),"",IF(COUNT(B22,E22,H22,K22,N22)=0,0,IF(ISNUMBER(A21),B22,0)+IF(ISNUMBER(D21),E22,0)+IF(ISNUMBER(G21),H22,0)+IF(ISNUMBER(J21),K22,0)+IF(ISNUMBER(M21),N22,0)))</f>
      </c>
      <c r="R21" s="41">
        <f>IF(AND(COUNT(A20,D20,G20,J20,M20)=0,COUNT(B21,E21,H21,K21,N21)=0),"",IF(AND(Q20&gt;0,COUNT(A20,D20,G20,J20,M20)&lt;5),0,IF(AND(ISNUMBER(Q20),Q20&gt;0),Q20-R$6,0)))</f>
        <v>0</v>
      </c>
      <c r="S21" s="50">
        <f>IF(ISNUMBER(A21),IF(R22=0,0,IF(R22&gt;0,"+ "&amp;TEXT(R22,"[hh]:mm"),"- "&amp;TEXT(ABS(R22),"[hh]:mm"))),"")</f>
      </c>
      <c r="T21" s="37"/>
      <c r="U21" s="89"/>
      <c r="V21" s="89"/>
      <c r="W21" s="89"/>
    </row>
    <row r="22" spans="1:20" ht="12.75" customHeight="1">
      <c r="A22" s="110">
        <f>IF(ISNUMBER(M20),IF(M20+3&gt;$K$6,"",M20+3),"")</f>
      </c>
      <c r="B22" s="112" t="s">
        <v>16</v>
      </c>
      <c r="C22" s="112"/>
      <c r="D22" s="110">
        <f>IF(ISNUMBER(A22),IF(A22+1&lt;=$K$6,A22+1,""),"")</f>
      </c>
      <c r="E22" s="112" t="s">
        <v>16</v>
      </c>
      <c r="F22" s="112"/>
      <c r="G22" s="110">
        <f>IF(ISNUMBER(D22),IF(D22+1&lt;=$K$6,D22+1,""),"")</f>
      </c>
      <c r="H22" s="112" t="s">
        <v>16</v>
      </c>
      <c r="I22" s="112"/>
      <c r="J22" s="110">
        <f>IF(ISNUMBER(G22),IF(G22+1&lt;=$K$6,G22+1,""),"")</f>
      </c>
      <c r="K22" s="112" t="s">
        <v>16</v>
      </c>
      <c r="L22" s="112"/>
      <c r="M22" s="110">
        <f>IF(ISNUMBER(J22),IF(J22+1&lt;=$K$6,J22+1,""),"")</f>
      </c>
      <c r="N22" s="112" t="s">
        <v>16</v>
      </c>
      <c r="O22" s="112"/>
      <c r="P22" s="106"/>
      <c r="Q22" s="46">
        <f>IF(AND(COUNT(A22,D22,G22,J22,M22)=0,COUNT(B23,E23,H23,K23,N23)=0),"",IF(COUNT(B23,E23,H23,K23,N23)=0,0,IF(ISNUMBER(A22),B23,0)+IF(ISNUMBER(D22),E23,0)+IF(ISNUMBER(G22),H23,0)+IF(ISNUMBER(J22),K23,0)+IF(ISNUMBER(M22),N23,0)))</f>
      </c>
      <c r="R22" s="49"/>
      <c r="S22" s="50">
        <f>IF(ISNUMBER(Q22),IF(R23=0,0,IF(R23&gt;0,"+ "&amp;TEXT(R23,"[hh]:mm"),"- "&amp;TEXT(ABS(R23),"[hh]:mm"))),"")</f>
      </c>
      <c r="T22" s="37">
        <f>IF(AND(COUNT(A22,D22,G22,J22,M22)&lt;5,Q22&gt;0,R23=0),1,0)</f>
        <v>0</v>
      </c>
    </row>
    <row r="23" spans="1:20" ht="12.75" customHeight="1">
      <c r="A23" s="110"/>
      <c r="B23" s="108"/>
      <c r="C23" s="108"/>
      <c r="D23" s="110">
        <f>IF(ISNUMBER(A23),IF(A23+1&lt;=$K$6,A23+1,""),"")</f>
      </c>
      <c r="E23" s="108"/>
      <c r="F23" s="108"/>
      <c r="G23" s="110">
        <f>IF(ISNUMBER(D23),IF(D23+1&lt;=$K$6,D23+1,""),"")</f>
      </c>
      <c r="H23" s="108"/>
      <c r="I23" s="108"/>
      <c r="J23" s="110">
        <f>IF(ISNUMBER(G23),IF(G23+1&lt;=$K$6,G23+1,""),"")</f>
      </c>
      <c r="K23" s="108"/>
      <c r="L23" s="108"/>
      <c r="M23" s="110">
        <f>IF(ISNUMBER(J23),IF(J23+1&lt;=$K$6,J23+1,""),"")</f>
      </c>
      <c r="N23" s="108"/>
      <c r="O23" s="108"/>
      <c r="P23" s="109"/>
      <c r="Q23" s="46">
        <f>IF(AND(COUNT(A23,D23,G23,J23,M23)=0,COUNT(B24,E24,H24,K24,N24)=0),"",IF(COUNT(B24,E24,H24,K24,N24)=0,0,IF(ISNUMBER(A23),B24,0)+IF(ISNUMBER(D23),E24,0)+IF(ISNUMBER(G23),H24,0)+IF(ISNUMBER(J23),K24,0)+IF(ISNUMBER(M23),N24,0)))</f>
      </c>
      <c r="R23" s="41">
        <f>IF(AND(COUNT(A22,D22,G22,J22,M22)=0,COUNT(B23,E23,H23,K23,N23)=0),"",IF(AND(Q22&gt;0,COUNT(A22,D22,G22,J22,M22)&lt;5),0,IF(AND(ISNUMBER(Q22),Q22&gt;0),Q22-R$6,0)))</f>
      </c>
      <c r="S23" s="50">
        <f>IF(ISNUMBER(A23),IF(R24=0,0,IF(R24&gt;0,"+ "&amp;TEXT(R24,"[hh]:mm"),"- "&amp;TEXT(ABS(R24),"[hh]:mm"))),"")</f>
      </c>
      <c r="T23" s="37"/>
    </row>
    <row r="24" spans="1:20" ht="12.75" customHeight="1">
      <c r="A24" s="110">
        <f>IF(ISNUMBER(M22),IF(M22+3&gt;$K$6,"",M22+3),"")</f>
      </c>
      <c r="B24" s="112" t="s">
        <v>16</v>
      </c>
      <c r="C24" s="112"/>
      <c r="D24" s="110">
        <f>IF(ISNUMBER(A24),IF(A24+1&lt;=$K$6,A24+1,""),"")</f>
      </c>
      <c r="E24" s="112" t="s">
        <v>16</v>
      </c>
      <c r="F24" s="112"/>
      <c r="G24" s="110">
        <f>IF(ISNUMBER(D24),IF(D24+1&lt;=$K$6,D24+1,""),"")</f>
      </c>
      <c r="H24" s="112" t="s">
        <v>16</v>
      </c>
      <c r="I24" s="112"/>
      <c r="J24" s="110">
        <f>IF(ISNUMBER(G24),IF(G24+1&lt;=$K$6,G24+1,""),"")</f>
      </c>
      <c r="K24" s="112" t="s">
        <v>16</v>
      </c>
      <c r="L24" s="112"/>
      <c r="M24" s="110">
        <f>IF(ISNUMBER(J24),IF(J24+1&lt;=$K$6,J24+1,""),"")</f>
      </c>
      <c r="N24" s="112" t="s">
        <v>16</v>
      </c>
      <c r="O24" s="112"/>
      <c r="P24" s="106"/>
      <c r="Q24" s="46">
        <f>IF(AND(COUNT(A24,D24,G24,J24,M24)=0,COUNT(B25,E25,H25,K25,N25)=0),"",IF(COUNT(B25,E25,H25,K25,N25)=0,0,IF(ISNUMBER(A24),B25,0)+IF(ISNUMBER(D24),E25,0)+IF(ISNUMBER(G24),H25,0)+IF(ISNUMBER(J24),K25,0)+IF(ISNUMBER(M24),N25,0)))</f>
      </c>
      <c r="R24" s="49"/>
      <c r="S24" s="50">
        <f>IF(ISNUMBER(Q24),IF(R25=0,0,IF(R25&gt;0,"+ "&amp;TEXT(R25,"[hh]:mm"),"- "&amp;TEXT(ABS(R25),"[hh]:mm"))),"")</f>
      </c>
      <c r="T24" s="37">
        <f>IF(AND(COUNT(A24,D24,G24,J24,M24)&lt;5,Q24&gt;0,R25=0),1,0)</f>
        <v>0</v>
      </c>
    </row>
    <row r="25" spans="1:21" ht="12.75" customHeight="1">
      <c r="A25" s="110"/>
      <c r="B25" s="108"/>
      <c r="C25" s="108"/>
      <c r="D25" s="110">
        <f>IF(ISNUMBER(A25),IF(A25+1&lt;=$K$6,A25+1,""),"")</f>
      </c>
      <c r="E25" s="108"/>
      <c r="F25" s="108"/>
      <c r="G25" s="110">
        <f>IF(ISNUMBER(D25),IF(D25+1&lt;=$K$6,D25+1,""),"")</f>
      </c>
      <c r="H25" s="108"/>
      <c r="I25" s="108"/>
      <c r="J25" s="110">
        <f>IF(ISNUMBER(G25),IF(G25+1&lt;=$K$6,G25+1,""),"")</f>
      </c>
      <c r="K25" s="108"/>
      <c r="L25" s="108"/>
      <c r="M25" s="110">
        <f>IF(ISNUMBER(J25),IF(J25+1&lt;=$K$6,J25+1,""),"")</f>
      </c>
      <c r="N25" s="108"/>
      <c r="O25" s="108"/>
      <c r="P25" s="109"/>
      <c r="Q25" s="46">
        <f>IF(AND(COUNT(A25,D25,G25,J25,M25)=0,COUNT(B26,E26,H26,K26,N26)=0),"",IF(COUNT(B26,E26,H26,K26,N26)=0,0,IF(ISNUMBER(A25),B26,0)+IF(ISNUMBER(D25),E26,0)+IF(ISNUMBER(G25),H26,0)+IF(ISNUMBER(J25),K26,0)+IF(ISNUMBER(M25),N26,0)))</f>
      </c>
      <c r="R25" s="41">
        <f>IF(AND(COUNT(A24,D24,G24,J24,M24)=0,COUNT(B25,E25,H25,K25,N25)=0),"",IF(AND(Q24&gt;0,COUNT(A24,D24,G24,J24,M24)&lt;5),0,IF(AND(ISNUMBER(Q24),Q24&gt;0),Q24-R$6,0)))</f>
      </c>
      <c r="S25" s="50">
        <f>IF(ISNUMBER(A25),IF(R26=0,0,IF(R26&gt;0,"+ "&amp;TEXT(R26,"[hh]:mm"),"- "&amp;TEXT(ABS(R26),"[hh]:mm"))),"")</f>
      </c>
      <c r="T25" s="37"/>
      <c r="U25">
        <f>Q24</f>
      </c>
    </row>
    <row r="26" spans="1:20" ht="12.75" customHeight="1">
      <c r="A26" s="110">
        <f>IF(ISNUMBER(M24),IF(M24+3&gt;$K$6,"",M24+3),"")</f>
      </c>
      <c r="B26" s="112" t="s">
        <v>16</v>
      </c>
      <c r="C26" s="112"/>
      <c r="D26" s="110">
        <f>IF(ISNUMBER(A26),IF(A26+1&lt;=$K$6,A26+1,""),"")</f>
      </c>
      <c r="E26" s="112" t="s">
        <v>16</v>
      </c>
      <c r="F26" s="112"/>
      <c r="G26" s="110">
        <f>IF(ISNUMBER(D26),IF(D26+1&lt;=$K$6,D26+1,""),"")</f>
      </c>
      <c r="H26" s="112" t="s">
        <v>16</v>
      </c>
      <c r="I26" s="112"/>
      <c r="J26" s="110">
        <f>IF(ISNUMBER(G26),IF(G26+1&lt;=$K$6,G26+1,""),"")</f>
      </c>
      <c r="K26" s="112" t="s">
        <v>16</v>
      </c>
      <c r="L26" s="112"/>
      <c r="M26" s="110">
        <f>IF(ISNUMBER(J26),IF(J26+1&lt;=$K$6,J26+1,""),"")</f>
      </c>
      <c r="N26" s="112" t="s">
        <v>16</v>
      </c>
      <c r="O26" s="112"/>
      <c r="P26" s="106"/>
      <c r="Q26" s="46">
        <f>IF(AND(COUNT(A26,D26,G26,J26,M26)=0,COUNT(B27,E27,H27,K27,N27)=0),"",IF(COUNT(B27,E27,H27,K27,N27)=0,0,IF(ISNUMBER(A26),B27,0)+IF(ISNUMBER(D26),E27,0)+IF(ISNUMBER(G26),H27,0)+IF(ISNUMBER(J26),K27,0)+IF(ISNUMBER(M26),N27,0)))</f>
      </c>
      <c r="R26" s="49"/>
      <c r="S26" s="50">
        <f>IF(ISNUMBER(A26),IF(R27=0,0,IF(R27&gt;0,"+ "&amp;TEXT(R27,"[hh]:mm"),"- "&amp;TEXT(ABS(R27),"[hh]:mm"))),"")</f>
      </c>
      <c r="T26" s="37">
        <f>IF(AND(COUNT(A26,D26,G26,J26,M26)&lt;5,Q26&gt;0,R27=0),1,0)</f>
        <v>0</v>
      </c>
    </row>
    <row r="27" spans="1:21" ht="12.75" customHeight="1">
      <c r="A27" s="110"/>
      <c r="B27" s="108"/>
      <c r="C27" s="108"/>
      <c r="D27" s="110">
        <f>IF(ISNUMBER(A27),IF(A27+1&lt;=$K$6,A27+1,""),"")</f>
      </c>
      <c r="E27" s="108"/>
      <c r="F27" s="108"/>
      <c r="G27" s="110">
        <f>IF(ISNUMBER(D27),IF(D27+1&lt;=$K$6,D27+1,""),"")</f>
      </c>
      <c r="H27" s="108"/>
      <c r="I27" s="108"/>
      <c r="J27" s="110">
        <f>IF(ISNUMBER(G27),IF(G27+1&lt;=$K$6,G27+1,""),"")</f>
      </c>
      <c r="K27" s="108"/>
      <c r="L27" s="108"/>
      <c r="M27" s="110">
        <f>IF(ISNUMBER(J27),IF(J27+1&lt;=$K$6,J27+1,""),"")</f>
      </c>
      <c r="N27" s="108"/>
      <c r="O27" s="108"/>
      <c r="P27" s="109"/>
      <c r="Q27" s="46">
        <f>IF(AND(COUNT(A27,D27,G27,J27,M27)=0,COUNT(B28,E28,H28,K28,N28)=0),"",IF(COUNT(B28,E28,H28,K28,N28)=0,0,IF(ISNUMBER(A27),B28,0)+IF(ISNUMBER(D27),E28,0)+IF(ISNUMBER(G27),H28,0)+IF(ISNUMBER(J27),K28,0)+IF(ISNUMBER(M27),N28,0)))</f>
      </c>
      <c r="R27" s="41">
        <f>IF(AND(COUNT(A26,D26,G26,J26,M26)=0,COUNT(B27,E27,H27,K27,N27)=0),"",IF(AND(Q26&gt;0,COUNT(A26,D26,G26,J26,M26)&lt;5),0,IF(AND(ISNUMBER(Q26),Q26&gt;0),Q26-R$6,0)))</f>
      </c>
      <c r="S27" s="50">
        <f>IF(ISNUMBER(A27),IF(R28=0,0,IF(R28&gt;0,"+ "&amp;TEXT(R28,"[hh]:mm"),"- "&amp;TEXT(ABS(R28),"[hh]:mm"))),"")</f>
      </c>
      <c r="T27" s="37"/>
      <c r="U27" s="113"/>
    </row>
    <row r="28" spans="1:20" ht="12.75" customHeight="1">
      <c r="A28" s="110">
        <f>IF(ISNUMBER(M26),IF(M26+3&gt;$K$6,"",M26+3),"")</f>
      </c>
      <c r="B28" s="112" t="s">
        <v>16</v>
      </c>
      <c r="C28" s="112"/>
      <c r="D28" s="110">
        <f>IF(ISNUMBER(A28),IF(A28+1&lt;=$K$6,A28+1,""),"")</f>
      </c>
      <c r="E28" s="112" t="s">
        <v>16</v>
      </c>
      <c r="F28" s="112"/>
      <c r="G28" s="110">
        <f>IF(ISNUMBER(D28),IF(D28+1&lt;=$K$6,D28+1,""),"")</f>
      </c>
      <c r="H28" s="112" t="s">
        <v>16</v>
      </c>
      <c r="I28" s="112"/>
      <c r="J28" s="110">
        <f>IF(ISNUMBER(G28),IF(G28+1&lt;=$K$6,G28+1,""),"")</f>
      </c>
      <c r="K28" s="112" t="s">
        <v>16</v>
      </c>
      <c r="L28" s="112"/>
      <c r="M28" s="110">
        <f>IF(ISNUMBER(J28),IF(J28+1&lt;=$K$6,J28+1,""),"")</f>
      </c>
      <c r="N28" s="112" t="s">
        <v>16</v>
      </c>
      <c r="O28" s="112"/>
      <c r="P28" s="106"/>
      <c r="Q28" s="51">
        <f>IF(AND(COUNT(A28,D28,G28,J28,M28)=0,COUNT(B29,E29,H29,K29,N29)=0),"",IF(COUNT(B29,E29,H29,K29,N29)=0,0,IF(ISNUMBER(A28),B29,0)+IF(ISNUMBER(D28),E29,0)+IF(ISNUMBER(G28),H29,0)+IF(ISNUMBER(J28),K29,0)+IF(ISNUMBER(M28),N29,0)))</f>
      </c>
      <c r="R28" s="49"/>
      <c r="S28" s="50">
        <f>IF(ISNUMBER(A28),IF(R29=0,0,IF(R29&gt;0,"+ "&amp;TEXT(R29,"[hh]:mm"),"- "&amp;TEXT(ABS(R29),"[hh]:mm"))),"")</f>
      </c>
      <c r="T28" s="37">
        <f>IF(AND(COUNT(A28,D28,G28,J28,M28)&lt;5,Q28&gt;0,R29=0),1,0)</f>
        <v>0</v>
      </c>
    </row>
    <row r="29" spans="1:20" ht="12.75" customHeight="1">
      <c r="A29" s="110"/>
      <c r="B29" s="108"/>
      <c r="C29" s="108"/>
      <c r="D29" s="110">
        <f>IF(ISNUMBER(A29),IF(A29+1&lt;=$K$6,A29+1,""),"")</f>
      </c>
      <c r="E29" s="108"/>
      <c r="F29" s="108"/>
      <c r="G29" s="110">
        <f>IF(ISNUMBER(D29),IF(D29+1&lt;=$K$6,D29+1,""),"")</f>
      </c>
      <c r="H29" s="108"/>
      <c r="I29" s="108"/>
      <c r="J29" s="110">
        <f>IF(ISNUMBER(G29),IF(G29+1&lt;=$K$6,G29+1,""),"")</f>
      </c>
      <c r="K29" s="108"/>
      <c r="L29" s="108"/>
      <c r="M29" s="110">
        <f>IF(ISNUMBER(J29),IF(J29+1&lt;=$K$6,J29+1,""),"")</f>
      </c>
      <c r="N29" s="108"/>
      <c r="O29" s="108"/>
      <c r="P29" s="109"/>
      <c r="Q29" s="51">
        <f>IF(AND(COUNT(A29,D29,G29,J29,M29)=0,COUNT(B30,E30,H30,K30,N30)=0),"",IF(COUNT(B30,E30,H30,K30,N30)=0,0,IF(ISNUMBER(A29),B30,0)+IF(ISNUMBER(D29),E30,0)+IF(ISNUMBER(G29),H30,0)+IF(ISNUMBER(J29),K30,0)+IF(ISNUMBER(M29),N30,0)))</f>
      </c>
      <c r="R29" s="41">
        <f>IF(AND(COUNT(A28,D28,G28,J28,M28)=0,COUNT(B29,E29,H29,K29,N29)=0),"",IF(AND(Q28&gt;0,COUNT(A28,D28,G28,J28,M28)&lt;5),0,IF(AND(ISNUMBER(Q28),Q28&gt;0),Q28-R$6,0)))</f>
      </c>
      <c r="S29" s="50">
        <f>IF(ISNUMBER(A29),IF(R30=0,0,IF(R30&gt;0,"+ "&amp;TEXT(R30,"[hh]:mm"),"- "&amp;TEXT(ABS(R30),"[hh]:mm"))),"")</f>
      </c>
      <c r="T29" s="37"/>
    </row>
    <row r="30" spans="1:20" ht="12.75" customHeight="1">
      <c r="A30" s="110">
        <f>IF(ISNUMBER(M28),IF(M28+3&gt;$K$6,"",M28+3),"")</f>
      </c>
      <c r="B30" s="112" t="s">
        <v>16</v>
      </c>
      <c r="C30" s="112"/>
      <c r="D30" s="110">
        <f>IF(ISNUMBER(A30),IF(A30+1&lt;=$K$6,A30+1,""),"")</f>
      </c>
      <c r="E30" s="112" t="s">
        <v>16</v>
      </c>
      <c r="F30" s="112"/>
      <c r="G30" s="110">
        <f>IF(ISNUMBER(D30),IF(D30+1&lt;=$K$6,D30+1,""),"")</f>
      </c>
      <c r="H30" s="112" t="s">
        <v>16</v>
      </c>
      <c r="I30" s="112"/>
      <c r="J30" s="110">
        <f>IF(ISNUMBER(G30),IF(G30+1&lt;=$K$6,G30+1,""),"")</f>
      </c>
      <c r="K30" s="112" t="s">
        <v>16</v>
      </c>
      <c r="L30" s="112"/>
      <c r="M30" s="110">
        <f>IF(ISNUMBER(J30),IF(J30+1&lt;=$K$6,J30+1,""),"")</f>
      </c>
      <c r="N30" s="112" t="s">
        <v>16</v>
      </c>
      <c r="O30" s="112"/>
      <c r="P30" s="106"/>
      <c r="Q30" s="46">
        <f>IF(AND(COUNT(A30,D30,G30,J30,M30)=0,COUNT(B31,E31,H31,K31,N31)=0),"",IF(COUNT(B31,E31,H31,K31,N31)=0,0,IF(ISNUMBER(A30),B31,0)+IF(ISNUMBER(D30),E31,0)+IF(ISNUMBER(G30),H31,0)+IF(ISNUMBER(J30),K31,0)+IF(ISNUMBER(M30),N31,0)))</f>
      </c>
      <c r="R30" s="49"/>
      <c r="S30" s="50">
        <f>IF(ISNUMBER(A30),IF(R31=0,0,IF(R31&gt;0,"+ "&amp;TEXT(R31,"[hh]:mm"),"- "&amp;TEXT(ABS(R31),"[hh]:mm"))),"")</f>
      </c>
      <c r="T30" s="37">
        <f>IF(AND(COUNT(A30,D30,G30,J30,M30)&lt;5,Q30&gt;0,R31=0),1,0)</f>
        <v>0</v>
      </c>
    </row>
    <row r="31" spans="1:20" ht="12.75" customHeight="1">
      <c r="A31" s="110"/>
      <c r="B31" s="108"/>
      <c r="C31" s="108"/>
      <c r="D31" s="110">
        <f>IF(ISNUMBER(A31),IF(A31+1&lt;=$K$6,A31+1,""),"")</f>
      </c>
      <c r="E31" s="108"/>
      <c r="F31" s="108"/>
      <c r="G31" s="110">
        <f>IF(ISNUMBER(D31),IF(D31+1&lt;=$K$6,D31+1,""),"")</f>
      </c>
      <c r="H31" s="108"/>
      <c r="I31" s="108"/>
      <c r="J31" s="110">
        <f>IF(ISNUMBER(G31),IF(G31+1&lt;=$K$6,G31+1,""),"")</f>
      </c>
      <c r="K31" s="108"/>
      <c r="L31" s="108"/>
      <c r="M31" s="110">
        <f>IF(ISNUMBER(J31),IF(J31+1&lt;=$K$6,J31+1,""),"")</f>
      </c>
      <c r="N31" s="108"/>
      <c r="O31" s="108"/>
      <c r="P31" s="109"/>
      <c r="Q31" s="46">
        <f>IF(AND(COUNT(A31,D31,G31,J31,M31)=0,COUNT(B32,E32,H32,K32,N32)=0),"",IF(COUNT(B32,E32,H32,K32,N32)=0,0,IF(ISNUMBER(A31),B32,0)+IF(ISNUMBER(D31),E32,0)+IF(ISNUMBER(G31),H32,0)+IF(ISNUMBER(J31),K32,0)+IF(ISNUMBER(M31),N32,0)))</f>
      </c>
      <c r="R31" s="41">
        <f>IF(AND(COUNT(A30,D30,G30,J30,M30)=0,COUNT(B31,E31,H31,K31,N31)=0),"",IF(AND(Q30&gt;0,COUNT(A30,D30,G30,J30,M30)&lt;5),0,IF(AND(ISNUMBER(Q30),Q30&gt;0),Q30-R$6,0)))</f>
      </c>
      <c r="S31" s="50">
        <f>IF(ISNUMBER(A31),IF(R32=0,0,IF(R32&gt;0,"+ "&amp;TEXT(R32,"[hh]:mm"),"- "&amp;TEXT(ABS(R32),"[hh]:mm"))),"")</f>
      </c>
      <c r="T31" s="37"/>
    </row>
    <row r="32" spans="16:18" s="15" customFormat="1" ht="12.75" customHeight="1">
      <c r="P32" s="16"/>
      <c r="R32" s="114"/>
    </row>
    <row r="33" spans="1:19" ht="56.25" customHeight="1">
      <c r="A33" s="53" t="str">
        <f>'Période 1'!A33</f>
        <v>Dans les cellules "école", inscrire pour mémoire, le nom de l'école d'exercice.
Dans les cellules bleues, saisir la durée horaire effectuée : Pour 6 h de classe, saisir : 6:00 ; pour 5h30, saisir : 5:30 ; etc …</v>
      </c>
      <c r="B33" s="53"/>
      <c r="C33" s="53"/>
      <c r="D33" s="53"/>
      <c r="E33" s="53"/>
      <c r="F33" s="53"/>
      <c r="G33" s="53"/>
      <c r="H33" s="53"/>
      <c r="I33" s="53"/>
      <c r="J33" s="53"/>
      <c r="K33" s="53"/>
      <c r="L33" s="53"/>
      <c r="M33" s="53"/>
      <c r="N33" s="53"/>
      <c r="O33" s="53"/>
      <c r="Q33" s="55" t="str">
        <f>'Période 1'!Q33</f>
        <v>Solde 
à récupérer*
sur la
période</v>
      </c>
      <c r="R33" s="56">
        <f>IF(AND(ISNUMBER(R9),R9&gt;0),R9,0)+IF(AND(ISNUMBER(R11),R11&gt;0),R11,0)+IF(AND(ISNUMBER(R13),R13&gt;0),R13,0)+IF(AND(ISNUMBER(R15),R15&gt;0),R15,0)+IF(AND(ISNUMBER(R17),R17&gt;0),R17,0)+IF(AND(ISNUMBER(R19),R19&gt;0),R19,0)+IF(AND(ISNUMBER(R21),R21&gt;0),R21,0)+IF(AND(ISNUMBER(R23),R23&gt;0),R23,0)+IF(AND(ISNUMBER(R25),R25&gt;0),R25,0)+IF(AND(ISNUMBER(R27),R27&gt;0),R27,0)+IF(AND(ISNUMBER(R29),R29&gt;0),R29,0)+IF(AND(ISNUMBER(R31),R31&gt;0),R31,0)</f>
        <v>0</v>
      </c>
      <c r="S33" s="115">
        <f>IF(R33&lt;=0,0,IF(R33&gt;0,TEXT(R33,"[hh]:mm"),"0"))</f>
        <v>0</v>
      </c>
    </row>
    <row r="34" spans="16:19" s="15" customFormat="1" ht="12.75" customHeight="1">
      <c r="P34" s="16"/>
      <c r="Q34" s="116"/>
      <c r="R34" s="117"/>
      <c r="S34" s="118"/>
    </row>
    <row r="35" spans="17:19" ht="39.75" customHeight="1">
      <c r="Q35" s="55" t="str">
        <f>'Période 2'!Q35</f>
        <v>Cumul à récupérer 
sur l'année</v>
      </c>
      <c r="R35" s="119">
        <f>IF('Période 2'!R40&lt;0,'Période 2'!R40,R33+'Période 2'!R40)</f>
        <v>0</v>
      </c>
      <c r="S35" s="120">
        <f>IF(R35=0,0,IF(R35&gt;0,"+ "&amp;TEXT(R35,"[hh]:mm"),"Erreur de récupération"))</f>
        <v>0</v>
      </c>
    </row>
    <row r="36" spans="1:18" ht="12.75" customHeight="1">
      <c r="A36" s="68" t="str">
        <f>'Période 1'!A36</f>
        <v>Récupération des heures</v>
      </c>
      <c r="R36" s="49"/>
    </row>
    <row r="37" spans="1:19" ht="13.5" customHeight="1">
      <c r="A37" s="69" t="str">
        <f>'Période 1'!A37</f>
        <v>Indiquer ci-contre les dates (pour mémoire) ainsi que les heures récupérées sur la période.</v>
      </c>
      <c r="B37" s="69"/>
      <c r="C37" s="69"/>
      <c r="E37" s="70" t="s">
        <v>22</v>
      </c>
      <c r="F37" s="70" t="s">
        <v>23</v>
      </c>
      <c r="H37" s="70" t="s">
        <v>22</v>
      </c>
      <c r="I37" s="70" t="s">
        <v>23</v>
      </c>
      <c r="K37" s="70" t="s">
        <v>22</v>
      </c>
      <c r="L37" s="70" t="s">
        <v>23</v>
      </c>
      <c r="N37" s="70" t="s">
        <v>22</v>
      </c>
      <c r="O37" s="70" t="s">
        <v>23</v>
      </c>
      <c r="Q37" s="55" t="str">
        <f>'Période 1'!Q37:Q38</f>
        <v>Total 
récupéré sur la période</v>
      </c>
      <c r="R37" s="121">
        <f>SUM(F38,I38,L38,O38)</f>
        <v>0</v>
      </c>
      <c r="S37" s="122" t="str">
        <f>IF(R35=0,"Pas d'heures à récupérer",IF(R37&gt;R35,"Vous tentez de récupérer trop d'heures...",TEXT(R37,"[hh]:mm")))</f>
        <v>Pas d'heures à récupérer</v>
      </c>
    </row>
    <row r="38" spans="1:19" ht="42" customHeight="1">
      <c r="A38" s="69"/>
      <c r="B38" s="69"/>
      <c r="C38" s="69"/>
      <c r="E38" s="73"/>
      <c r="F38" s="74"/>
      <c r="G38" s="75"/>
      <c r="H38" s="73"/>
      <c r="I38" s="74"/>
      <c r="J38" s="75"/>
      <c r="K38" s="73"/>
      <c r="L38" s="74"/>
      <c r="M38" s="75"/>
      <c r="N38" s="73"/>
      <c r="O38" s="74"/>
      <c r="Q38" s="55"/>
      <c r="R38" s="121"/>
      <c r="S38" s="122"/>
    </row>
    <row r="39" spans="3:19" s="15" customFormat="1" ht="12.75" customHeight="1">
      <c r="C39" s="52"/>
      <c r="P39" s="16"/>
      <c r="Q39" s="76"/>
      <c r="R39" s="114"/>
      <c r="S39" s="52"/>
    </row>
    <row r="40" spans="1:19" ht="19.5" customHeight="1">
      <c r="A40" s="78" t="str">
        <f>'Période 1'!A40</f>
        <v>Solde à récupérer* : voir le Décret n° 2014-942 du 20 août 2014 relatif aux obligations de service des personnels enseignants du premier degré :</v>
      </c>
      <c r="B40" s="78"/>
      <c r="C40" s="78"/>
      <c r="D40" s="78"/>
      <c r="E40" s="78"/>
      <c r="F40" s="78"/>
      <c r="G40" s="78"/>
      <c r="H40" s="78"/>
      <c r="I40" s="78"/>
      <c r="J40" s="78"/>
      <c r="K40" s="78"/>
      <c r="L40" s="78"/>
      <c r="M40" s="78"/>
      <c r="N40" s="78"/>
      <c r="O40" s="78"/>
      <c r="Q40" s="55" t="str">
        <f>'Période 1'!Q40</f>
        <v>Reste à 
récupérer sur l'année</v>
      </c>
      <c r="R40" s="123">
        <f>R35-R37</f>
        <v>0</v>
      </c>
      <c r="S40" s="120">
        <f>IF(R40&gt;=0,R35-R37,"Erreur de récupération")</f>
        <v>0</v>
      </c>
    </row>
    <row r="41" spans="1:19" s="15" customFormat="1" ht="19.5" customHeight="1">
      <c r="A41" s="81" t="str">
        <f>HYPERLINK('Période 1'!A41,'Période 1'!A41)</f>
        <v>http://www.legifrance.gouv.fr/affichTexte.do?cidTexte=JORFTEXT000029390985&amp;dateTexte=&amp;categorieLien=id </v>
      </c>
      <c r="B41" s="81"/>
      <c r="C41" s="81"/>
      <c r="D41" s="81"/>
      <c r="E41" s="81"/>
      <c r="F41" s="81"/>
      <c r="G41" s="81"/>
      <c r="H41" s="81"/>
      <c r="I41" s="81"/>
      <c r="J41" s="81"/>
      <c r="K41" s="81"/>
      <c r="L41" s="81"/>
      <c r="M41" s="81"/>
      <c r="N41" s="81"/>
      <c r="O41" s="81"/>
      <c r="P41" s="16"/>
      <c r="Q41" s="55"/>
      <c r="R41" s="114"/>
      <c r="S41" s="120"/>
    </row>
    <row r="42" ht="12.75" customHeight="1"/>
  </sheetData>
  <sheetProtection sheet="1"/>
  <mergeCells count="249">
    <mergeCell ref="A1:C1"/>
    <mergeCell ref="D1:K1"/>
    <mergeCell ref="M1:O1"/>
    <mergeCell ref="A2:C2"/>
    <mergeCell ref="D2:K2"/>
    <mergeCell ref="M2:O2"/>
    <mergeCell ref="U2:W6"/>
    <mergeCell ref="A3:C3"/>
    <mergeCell ref="D3:K3"/>
    <mergeCell ref="M3:O3"/>
    <mergeCell ref="A4:C4"/>
    <mergeCell ref="D4:K4"/>
    <mergeCell ref="M4:O4"/>
    <mergeCell ref="A6:C6"/>
    <mergeCell ref="D6:F6"/>
    <mergeCell ref="H6:I6"/>
    <mergeCell ref="K6:L6"/>
    <mergeCell ref="M6:O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T8:T9"/>
    <mergeCell ref="U8:W21"/>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T10:T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T12:T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T14:T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T16:T17"/>
    <mergeCell ref="B17:C17"/>
    <mergeCell ref="E17:F17"/>
    <mergeCell ref="H17:I17"/>
    <mergeCell ref="K17:L17"/>
    <mergeCell ref="N17:O17"/>
    <mergeCell ref="A18:A19"/>
    <mergeCell ref="B18:C18"/>
    <mergeCell ref="D18:D19"/>
    <mergeCell ref="E18:F18"/>
    <mergeCell ref="G18:G19"/>
    <mergeCell ref="H18:I18"/>
    <mergeCell ref="J18:J19"/>
    <mergeCell ref="K18:L18"/>
    <mergeCell ref="M18:M19"/>
    <mergeCell ref="N18:O18"/>
    <mergeCell ref="Q18:Q19"/>
    <mergeCell ref="S18:S19"/>
    <mergeCell ref="T18:T19"/>
    <mergeCell ref="B19:C19"/>
    <mergeCell ref="E19:F19"/>
    <mergeCell ref="H19:I19"/>
    <mergeCell ref="K19:L19"/>
    <mergeCell ref="N19:O19"/>
    <mergeCell ref="A20:A21"/>
    <mergeCell ref="B20:C20"/>
    <mergeCell ref="D20:D21"/>
    <mergeCell ref="E20:F20"/>
    <mergeCell ref="G20:G21"/>
    <mergeCell ref="H20:I20"/>
    <mergeCell ref="J20:J21"/>
    <mergeCell ref="K20:L20"/>
    <mergeCell ref="M20:M21"/>
    <mergeCell ref="N20:O20"/>
    <mergeCell ref="Q20:Q21"/>
    <mergeCell ref="S20:S21"/>
    <mergeCell ref="T20:T21"/>
    <mergeCell ref="B21:C21"/>
    <mergeCell ref="E21:F21"/>
    <mergeCell ref="H21:I21"/>
    <mergeCell ref="K21:L21"/>
    <mergeCell ref="N21:O21"/>
    <mergeCell ref="A22:A23"/>
    <mergeCell ref="B22:C22"/>
    <mergeCell ref="D22:D23"/>
    <mergeCell ref="E22:F22"/>
    <mergeCell ref="G22:G23"/>
    <mergeCell ref="H22:I22"/>
    <mergeCell ref="J22:J23"/>
    <mergeCell ref="K22:L22"/>
    <mergeCell ref="M22:M23"/>
    <mergeCell ref="N22:O22"/>
    <mergeCell ref="Q22:Q23"/>
    <mergeCell ref="S22:S23"/>
    <mergeCell ref="T22:T23"/>
    <mergeCell ref="B23:C23"/>
    <mergeCell ref="E23:F23"/>
    <mergeCell ref="H23:I23"/>
    <mergeCell ref="K23:L23"/>
    <mergeCell ref="N23:O23"/>
    <mergeCell ref="A24:A25"/>
    <mergeCell ref="B24:C24"/>
    <mergeCell ref="D24:D25"/>
    <mergeCell ref="E24:F24"/>
    <mergeCell ref="G24:G25"/>
    <mergeCell ref="H24:I24"/>
    <mergeCell ref="J24:J25"/>
    <mergeCell ref="K24:L24"/>
    <mergeCell ref="M24:M25"/>
    <mergeCell ref="N24:O24"/>
    <mergeCell ref="Q24:Q25"/>
    <mergeCell ref="S24:S25"/>
    <mergeCell ref="T24:T25"/>
    <mergeCell ref="B25:C25"/>
    <mergeCell ref="E25:F25"/>
    <mergeCell ref="H25:I25"/>
    <mergeCell ref="K25:L25"/>
    <mergeCell ref="N25:O25"/>
    <mergeCell ref="A26:A27"/>
    <mergeCell ref="B26:C26"/>
    <mergeCell ref="D26:D27"/>
    <mergeCell ref="E26:F26"/>
    <mergeCell ref="G26:G27"/>
    <mergeCell ref="H26:I26"/>
    <mergeCell ref="J26:J27"/>
    <mergeCell ref="K26:L26"/>
    <mergeCell ref="M26:M27"/>
    <mergeCell ref="N26:O26"/>
    <mergeCell ref="Q26:Q27"/>
    <mergeCell ref="S26:S27"/>
    <mergeCell ref="T26:T27"/>
    <mergeCell ref="B27:C27"/>
    <mergeCell ref="E27:F27"/>
    <mergeCell ref="H27:I27"/>
    <mergeCell ref="K27:L27"/>
    <mergeCell ref="N27:O27"/>
    <mergeCell ref="A28:A29"/>
    <mergeCell ref="B28:C28"/>
    <mergeCell ref="D28:D29"/>
    <mergeCell ref="E28:F28"/>
    <mergeCell ref="G28:G29"/>
    <mergeCell ref="H28:I28"/>
    <mergeCell ref="J28:J29"/>
    <mergeCell ref="K28:L28"/>
    <mergeCell ref="M28:M29"/>
    <mergeCell ref="N28:O28"/>
    <mergeCell ref="Q28:Q29"/>
    <mergeCell ref="S28:S29"/>
    <mergeCell ref="T28:T29"/>
    <mergeCell ref="B29:C29"/>
    <mergeCell ref="E29:F29"/>
    <mergeCell ref="H29:I29"/>
    <mergeCell ref="K29:L29"/>
    <mergeCell ref="N29:O29"/>
    <mergeCell ref="A30:A31"/>
    <mergeCell ref="B30:C30"/>
    <mergeCell ref="D30:D31"/>
    <mergeCell ref="E30:F30"/>
    <mergeCell ref="G30:G31"/>
    <mergeCell ref="H30:I30"/>
    <mergeCell ref="J30:J31"/>
    <mergeCell ref="K30:L30"/>
    <mergeCell ref="M30:M31"/>
    <mergeCell ref="N30:O30"/>
    <mergeCell ref="Q30:Q31"/>
    <mergeCell ref="S30:S31"/>
    <mergeCell ref="T30:T31"/>
    <mergeCell ref="B31:C31"/>
    <mergeCell ref="E31:F31"/>
    <mergeCell ref="H31:I31"/>
    <mergeCell ref="K31:L31"/>
    <mergeCell ref="N31:O31"/>
    <mergeCell ref="A33:O33"/>
    <mergeCell ref="A37:C38"/>
    <mergeCell ref="Q37:Q38"/>
    <mergeCell ref="R37:R38"/>
    <mergeCell ref="S37:S38"/>
    <mergeCell ref="A40:O40"/>
    <mergeCell ref="Q40:Q41"/>
    <mergeCell ref="S40:S41"/>
    <mergeCell ref="A41:O41"/>
  </mergeCells>
  <conditionalFormatting sqref="A8:A30 D8:D30 G8:G30 J8:J30 M8:M30 Q8:Q31">
    <cfRule type="cellIs" priority="1" dxfId="0" operator="greaterThanOrEqual" stopIfTrue="1">
      <formula>0</formula>
    </cfRule>
  </conditionalFormatting>
  <conditionalFormatting sqref="B8 B10 B12 B14 B16 B18 B20 B22 B24 B26 B28 B30 E8 E10 E12 E14 E16 E18 E20 E22 E24 E26 E28 E30 H8 H10 H12 H14 H16 H18 H20 H22 H24 H26 H28 H30 K8 K10 K12 K14 K16 K18 K20 K22 K24 K26 K28 K30 N8 N10 N12 N14 N16 N18 N20 N22 N24 N26 N28 N30">
    <cfRule type="expression" priority="2" dxfId="5" stopIfTrue="1">
      <formula>IF(AND(ISNUMBER(A8),B8="école"),TRUE)</formula>
    </cfRule>
    <cfRule type="expression" priority="3" dxfId="6" stopIfTrue="1">
      <formula>IF(AND(ISNUMBER(A8),B8&lt;&gt;"école"),TRUE)</formula>
    </cfRule>
    <cfRule type="expression" priority="4" dxfId="4" stopIfTrue="1">
      <formula>IF(COUNT(A8)=0,TRUE)</formula>
    </cfRule>
  </conditionalFormatting>
  <conditionalFormatting sqref="B9 B11 B13 B15 B17 B19 B21 B23 B25 B27 B29 B31 E9 E11 E13 E15 E17 E19 E21 E23 E25 E27 E29 E31 H9 H11 H13 H15 H17 H19 H21 H23 H25 H27 H29 H31 K9 K11 K13 K15 K17 K19 K21 K23 K25 K27 K29 K31 N9 N11 N13 N15 N17 N19 N21 N23 N25 N27 N29 N31">
    <cfRule type="expression" priority="5" dxfId="4" stopIfTrue="1">
      <formula>IF(COUNT(A8)=0,TRUE)</formula>
    </cfRule>
    <cfRule type="expression" priority="6" dxfId="7" stopIfTrue="1">
      <formula>IF(COUNT(A8)&gt;0,TRUE)</formula>
    </cfRule>
  </conditionalFormatting>
  <conditionalFormatting sqref="S8:S30">
    <cfRule type="expression" priority="7" dxfId="1" stopIfTrue="1">
      <formula>IF(AND(ISNUMBER(R9),R9&gt;0),TRUE)</formula>
    </cfRule>
    <cfRule type="expression" priority="8" dxfId="2" stopIfTrue="1">
      <formula>IF(OR(AND(Q8=0,R9&lt;=0),AND(COUNT(A8,D8,G8,J8,M8)&gt;0,Q8&gt;0,T8=0)),TRUE)</formula>
    </cfRule>
    <cfRule type="expression" priority="9" dxfId="3" stopIfTrue="1">
      <formula>IF(AND(COUNT(A8,D8,G8,J8,M8)&lt;5,Q8&gt;0,R9=0),TRUE)</formula>
    </cfRule>
  </conditionalFormatting>
  <conditionalFormatting sqref="S31">
    <cfRule type="expression" priority="10" dxfId="4" stopIfTrue="1">
      <formula>IF($M14+3&gt;$K$6,TRUE)</formula>
    </cfRule>
  </conditionalFormatting>
  <conditionalFormatting sqref="S33">
    <cfRule type="expression" priority="11" dxfId="1" stopIfTrue="1">
      <formula>IF(R33&gt;0,TRUE)</formula>
    </cfRule>
    <cfRule type="expression" priority="12" dxfId="2" stopIfTrue="1">
      <formula>IF(R33&lt;=0,TRUE)</formula>
    </cfRule>
  </conditionalFormatting>
  <conditionalFormatting sqref="S35">
    <cfRule type="expression" priority="13" dxfId="1" stopIfTrue="1">
      <formula>IF(R35&gt;0,TRUE)</formula>
    </cfRule>
    <cfRule type="cellIs" priority="14" dxfId="1" operator="equal" stopIfTrue="1">
      <formula>"Erreur de récupération"</formula>
    </cfRule>
    <cfRule type="expression" priority="15" dxfId="2" stopIfTrue="1">
      <formula>IF(R35&lt;=0,TRUE)</formula>
    </cfRule>
  </conditionalFormatting>
  <conditionalFormatting sqref="S37:S38">
    <cfRule type="expression" priority="16" dxfId="1" stopIfTrue="1">
      <formula>IF(R37&gt;R35,TRUE)</formula>
    </cfRule>
    <cfRule type="expression" priority="17" dxfId="2" stopIfTrue="1">
      <formula>IF(R37&lt;=R35,TRUE)</formula>
    </cfRule>
  </conditionalFormatting>
  <conditionalFormatting sqref="S40">
    <cfRule type="expression" priority="18" dxfId="1" stopIfTrue="1">
      <formula>IF(R40&lt;&gt;0,TRUE)</formula>
    </cfRule>
    <cfRule type="expression" priority="19" dxfId="2" stopIfTrue="1">
      <formula>IF(R40=0,TRUE)</formula>
    </cfRule>
  </conditionalFormatting>
  <conditionalFormatting sqref="U2">
    <cfRule type="expression" priority="20" dxfId="3" stopIfTrue="1">
      <formula>IF(SUM(T8:T30)&gt;0,TRUE)</formula>
    </cfRule>
  </conditionalFormatting>
  <dataValidations count="4">
    <dataValidation type="time" allowBlank="1" showErrorMessage="1" errorTitle="Erreur de saisie" error="Soit le format horaire n'est pas respecté, soit l'horaire saisi est ... impossible pour une journée..." sqref="P9 P11 P13 P15 P17 P19 P21 P23 P25 P27 P29 P31">
      <formula1>0.041666666666666664</formula1>
      <formula2>0.25</formula2>
    </dataValidation>
    <dataValidation type="time" operator="lessThanOrEqual" allowBlank="1" showErrorMessage="1" errorTitle="Erreur de saisie ?" error="Soit le format horaire (h:mm) n'est pas respecté...&#10;Soit l'horaire saisi est ... impossible pour une journée..." sqref="B9:C9 E9:F9 H9:I9 K9:L9 N9:O9 B11:C11 E11:F11 H11:I11 K11:L11 N11:O11 B13:C13 E13:F13 H13:I13 K13:L13 N13:O13 B15:C15 E15:F15 H15:I15 K15:L15 N15:O15 B17:C17 E17:F17 H17:I17 K17:L17 N17:O17 B19:C19 E19:F19 H19:I19 K19:L19 N19:O19 B21:C21 E21:F21 H21:I21 K21:L21 N21:O21 B23:C23 E23:F23 H23:I23 K23:L23 N23:O23 B25:C25 E25:F25 H25:I25 K25:L25 N25:O25 B27:C27 E27:F27 H27:I27 K27:L27 N27:O27 B29:C29 E29:F29 H29:I29 K29:L29 N29:O29 B31:C31 E31:F31 H31:I31 K31:L31 N31:O31">
      <formula1>0.2916666666666667</formula1>
    </dataValidation>
    <dataValidation type="date" allowBlank="1" showInputMessage="1" showErrorMessage="1" promptTitle="Date" prompt="Saisir la date au format : jj/mm/aa ou jj/mm/aaaa" errorTitle="Erreur de saisie ?" error="Le format de date (jj/mm/aa) n'a pas été respecté" sqref="E38 H38 K38 N38">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0;Soit le format horaire (hh:mm) n'a pas été respecté" sqref="F38 I38 L38 O38">
      <formula1>24:0:0</formula1>
    </dataValidation>
  </dataValidations>
  <printOptions horizontalCentered="1"/>
  <pageMargins left="0.39375" right="0.39375" top="0.5902777777777778" bottom="0.5902777777777778" header="0.5118055555555555" footer="0.5118055555555555"/>
  <pageSetup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W41"/>
  <sheetViews>
    <sheetView showGridLines="0" workbookViewId="0" topLeftCell="A1">
      <selection activeCell="B9" sqref="B9"/>
    </sheetView>
  </sheetViews>
  <sheetFormatPr defaultColWidth="11.421875" defaultRowHeight="12.75" customHeight="1"/>
  <cols>
    <col min="1" max="1" width="5.57421875" style="0" customWidth="1"/>
    <col min="2" max="3" width="10.7109375" style="0" customWidth="1"/>
    <col min="4" max="4" width="5.57421875" style="0" customWidth="1"/>
    <col min="5" max="6" width="10.7109375" style="0" customWidth="1"/>
    <col min="7" max="7" width="5.57421875" style="0" customWidth="1"/>
    <col min="8" max="9" width="10.7109375" style="0" customWidth="1"/>
    <col min="10" max="10" width="5.57421875" style="0" customWidth="1"/>
    <col min="11" max="12" width="10.7109375" style="0" customWidth="1"/>
    <col min="13" max="13" width="5.57421875" style="0" customWidth="1"/>
    <col min="14" max="15" width="10.7109375" style="0" customWidth="1"/>
    <col min="16" max="16" width="1.7109375" style="0" customWidth="1"/>
    <col min="17" max="17" width="12.7109375" style="0" customWidth="1"/>
    <col min="18" max="18" width="0" style="0" hidden="1" customWidth="1"/>
    <col min="19" max="19" width="14.00390625" style="0" customWidth="1"/>
    <col min="20" max="20" width="2.57421875" style="0" customWidth="1"/>
  </cols>
  <sheetData>
    <row r="1" spans="1:18" ht="15" customHeight="1">
      <c r="A1" s="82" t="s">
        <v>0</v>
      </c>
      <c r="B1" s="82"/>
      <c r="C1" s="82"/>
      <c r="D1" s="83">
        <f>IF(ISBLANK('Période 1'!D1:K1),"",'Période 1'!D1:K1)</f>
      </c>
      <c r="E1" s="83"/>
      <c r="F1" s="83"/>
      <c r="G1" s="83"/>
      <c r="H1" s="83"/>
      <c r="I1" s="83"/>
      <c r="J1" s="83"/>
      <c r="K1" s="83"/>
      <c r="M1" s="5" t="str">
        <f>Gestion!AC2</f>
        <v>SNUipp-FSU 07</v>
      </c>
      <c r="N1" s="5"/>
      <c r="O1" s="5"/>
      <c r="Q1" s="68"/>
      <c r="R1" s="68"/>
    </row>
    <row r="2" spans="1:23" ht="15" customHeight="1">
      <c r="A2" s="82" t="s">
        <v>1</v>
      </c>
      <c r="B2" s="82"/>
      <c r="C2" s="82"/>
      <c r="D2" s="83">
        <f>IF(ISBLANK('Période 1'!D2:K2),"",'Période 1'!D2:K2)</f>
      </c>
      <c r="E2" s="83"/>
      <c r="F2" s="83"/>
      <c r="G2" s="83"/>
      <c r="H2" s="83"/>
      <c r="I2" s="83"/>
      <c r="J2" s="83"/>
      <c r="K2" s="83"/>
      <c r="M2" s="8" t="str">
        <f>HYPERLINK("mailto:"&amp;Gestion!AC3,Gestion!AC3)</f>
        <v>snu07@snuipp.fr</v>
      </c>
      <c r="N2" s="8"/>
      <c r="O2" s="8"/>
      <c r="Q2" s="84"/>
      <c r="R2" s="84"/>
      <c r="U2" s="9">
        <f>IF(SUM(T8:T32)&gt;0,Gestion!A40,"")</f>
      </c>
      <c r="V2" s="9"/>
      <c r="W2" s="9"/>
    </row>
    <row r="3" spans="1:23" ht="15" customHeight="1">
      <c r="A3" s="82" t="s">
        <v>2</v>
      </c>
      <c r="B3" s="82"/>
      <c r="C3" s="82"/>
      <c r="D3" s="83">
        <f>IF(ISBLANK('Période 1'!D3:K3),"",'Période 1'!D3:K3)</f>
      </c>
      <c r="E3" s="83"/>
      <c r="F3" s="83"/>
      <c r="G3" s="83"/>
      <c r="H3" s="83"/>
      <c r="I3" s="83"/>
      <c r="J3" s="83"/>
      <c r="K3" s="83"/>
      <c r="M3" s="10" t="str">
        <f>Gestion!AC4</f>
        <v>TEL 04.75.64.32.02</v>
      </c>
      <c r="N3" s="10"/>
      <c r="O3" s="10"/>
      <c r="U3" s="9"/>
      <c r="V3" s="9"/>
      <c r="W3" s="9"/>
    </row>
    <row r="4" spans="1:23" ht="15" customHeight="1">
      <c r="A4" s="82" t="s">
        <v>3</v>
      </c>
      <c r="B4" s="82"/>
      <c r="C4" s="82"/>
      <c r="D4" s="83">
        <f>IF(ISBLANK('Période 1'!D4:K4),"",'Période 1'!D4:K4)</f>
      </c>
      <c r="E4" s="83"/>
      <c r="F4" s="83"/>
      <c r="G4" s="83"/>
      <c r="H4" s="83"/>
      <c r="I4" s="83"/>
      <c r="J4" s="83"/>
      <c r="K4" s="83"/>
      <c r="M4" s="10">
        <f>IF(ISBLANK(Gestion!AC5),"",Gestion!AC5)</f>
      </c>
      <c r="N4" s="10"/>
      <c r="O4" s="10"/>
      <c r="U4" s="9"/>
      <c r="V4" s="9"/>
      <c r="W4" s="9"/>
    </row>
    <row r="5" spans="1:23" s="15" customFormat="1" ht="13.5" customHeight="1">
      <c r="A5" s="85" t="str">
        <f>'Période 2'!A5</f>
        <v>Les choix de l'année scolaire et de la zone académique se font dans l'onglet « Période 1 »</v>
      </c>
      <c r="B5" s="13"/>
      <c r="C5" s="13"/>
      <c r="D5" s="14"/>
      <c r="E5" s="14"/>
      <c r="F5" s="14"/>
      <c r="G5" s="14"/>
      <c r="H5" s="14"/>
      <c r="I5" s="14"/>
      <c r="J5" s="14"/>
      <c r="K5" s="14"/>
      <c r="R5" s="86"/>
      <c r="U5" s="9"/>
      <c r="V5" s="9"/>
      <c r="W5" s="9"/>
    </row>
    <row r="6" spans="1:23" ht="21" customHeight="1">
      <c r="A6" s="87" t="str">
        <f>'Période 1'!A6</f>
        <v>2016-2017</v>
      </c>
      <c r="B6" s="87"/>
      <c r="C6" s="87"/>
      <c r="D6" s="103" t="str">
        <f>'Période 1'!D6</f>
        <v>Zone A</v>
      </c>
      <c r="E6" s="103"/>
      <c r="F6" s="103"/>
      <c r="G6" s="19" t="str">
        <f>'Période 1'!G6</f>
        <v>du </v>
      </c>
      <c r="H6" s="20">
        <f>Gestion!B12</f>
        <v>42800</v>
      </c>
      <c r="I6" s="20"/>
      <c r="J6" s="19" t="str">
        <f>'Période 1'!J6</f>
        <v>au </v>
      </c>
      <c r="K6" s="20">
        <f>IF(WEEKDAY(Gestion!B13)=7,Gestion!B13-1,Gestion!B13)</f>
        <v>42839</v>
      </c>
      <c r="L6" s="20"/>
      <c r="M6" s="21" t="str">
        <f>(COUNT(A8:A30)+COUNT(D8:D30)+COUNT(G8:G30)+COUNT(J8:J30)+COUNT(M8:M30))/5&amp;" semaines"</f>
        <v>6 semaines</v>
      </c>
      <c r="N6" s="21"/>
      <c r="O6" s="21"/>
      <c r="P6" s="124"/>
      <c r="Q6" s="88"/>
      <c r="R6" s="24">
        <v>1</v>
      </c>
      <c r="S6" s="88"/>
      <c r="U6" s="9"/>
      <c r="V6" s="9"/>
      <c r="W6" s="9"/>
    </row>
    <row r="7" spans="1:19" s="68" customFormat="1" ht="52.5" customHeight="1">
      <c r="A7" s="26" t="s">
        <v>9</v>
      </c>
      <c r="B7" s="26"/>
      <c r="C7" s="26"/>
      <c r="D7" s="26" t="s">
        <v>10</v>
      </c>
      <c r="E7" s="26"/>
      <c r="F7" s="26"/>
      <c r="G7" s="26" t="s">
        <v>11</v>
      </c>
      <c r="H7" s="26"/>
      <c r="I7" s="26"/>
      <c r="J7" s="26" t="s">
        <v>12</v>
      </c>
      <c r="K7" s="26"/>
      <c r="L7" s="26"/>
      <c r="M7" s="26" t="s">
        <v>13</v>
      </c>
      <c r="N7" s="26"/>
      <c r="O7" s="26"/>
      <c r="P7" s="125"/>
      <c r="Q7" s="28" t="s">
        <v>14</v>
      </c>
      <c r="R7" s="28"/>
      <c r="S7" s="28" t="s">
        <v>15</v>
      </c>
    </row>
    <row r="8" spans="1:23" ht="12.75" customHeight="1">
      <c r="A8" s="126">
        <f>IF(WEEKDAY(Gestion!B12)=2,Gestion!B12,"")</f>
        <v>42800</v>
      </c>
      <c r="B8" s="127" t="s">
        <v>16</v>
      </c>
      <c r="C8" s="127"/>
      <c r="D8" s="126">
        <f>IF(AND(COUNT(A8)=0,WEEKDAY(Gestion!$B12)&lt;&gt;3),"",IF(WEEKDAY(Gestion!$B12)=3,Gestion!$B12,A8+1))</f>
        <v>42801</v>
      </c>
      <c r="E8" s="127" t="s">
        <v>16</v>
      </c>
      <c r="F8" s="127"/>
      <c r="G8" s="126">
        <f>IF(AND(COUNT(D8)=0,WEEKDAY(Gestion!$B12)&lt;&gt;4),"",IF(WEEKDAY(Gestion!$B12)=4,Gestion!$B12,D8+1))</f>
        <v>42802</v>
      </c>
      <c r="H8" s="127" t="s">
        <v>16</v>
      </c>
      <c r="I8" s="127"/>
      <c r="J8" s="126">
        <f>IF(AND(COUNT(G8)=0,WEEKDAY(Gestion!$B12)&lt;&gt;5),"",IF(WEEKDAY(Gestion!$B12)=5,Gestion!$B12,G8+1))</f>
        <v>42803</v>
      </c>
      <c r="K8" s="127" t="s">
        <v>16</v>
      </c>
      <c r="L8" s="127"/>
      <c r="M8" s="126">
        <f>IF(AND(COUNT(J8)=0,WEEKDAY(Gestion!$B12)&lt;&gt;6),"",IF(WEEKDAY(Gestion!$B12)=6,Gestion!$B12,J8+1))</f>
        <v>42804</v>
      </c>
      <c r="N8" s="127" t="s">
        <v>16</v>
      </c>
      <c r="O8" s="127"/>
      <c r="P8" s="128"/>
      <c r="Q8" s="129">
        <f>(IF(ISNUMBER(B9),B9,0)+IF(ISNUMBER(E9),E9,0)+IF(ISNUMBER(J9),J9,0)+IF(ISNUMBER(H9),H9,0)+IF(ISNUMBER(K9),K9,0)+IF(ISNUMBER(N9),N9,0))</f>
        <v>0</v>
      </c>
      <c r="R8" s="35"/>
      <c r="S8" s="130">
        <f>IF(R9=0,0,IF(R9&gt;0,"+ "&amp;TEXT(R9,"[hh]:mm"),"- "&amp;TEXT(ABS(R9),"[hh]:mm")))</f>
        <v>0</v>
      </c>
      <c r="T8" s="37">
        <f>IF(AND(COUNT(A8,D8,G8,J8,M8)&lt;5,Q8&gt;0,R9=0),1,0)</f>
        <v>0</v>
      </c>
      <c r="U8" s="89" t="str">
        <f>'Période 1'!U8</f>
        <v>En cas de : congé maladie, grève, jour férié, journée vaquée…
Il faut compter :
- soit le nombre d’heures de l’école de rattachement 
- soit celui de l’école où est effectué le remplacement si celui-ci dure toute la semaine ou bien s’il est encadré par 2 jours de remplacement dans la même école. </v>
      </c>
      <c r="V8" s="89"/>
      <c r="W8" s="89"/>
    </row>
    <row r="9" spans="1:23" ht="12.75" customHeight="1">
      <c r="A9" s="126"/>
      <c r="B9" s="131"/>
      <c r="C9" s="131"/>
      <c r="D9" s="126"/>
      <c r="E9" s="131"/>
      <c r="F9" s="131"/>
      <c r="G9" s="126"/>
      <c r="H9" s="131"/>
      <c r="I9" s="131"/>
      <c r="J9" s="126"/>
      <c r="K9" s="131"/>
      <c r="L9" s="131"/>
      <c r="M9" s="126"/>
      <c r="N9" s="131"/>
      <c r="O9" s="131"/>
      <c r="P9" s="132"/>
      <c r="Q9" s="129"/>
      <c r="R9" s="41">
        <f>IF(AND(Q8&gt;0,COUNT(A8,D8,G8,J8,M8)&lt;5),0,IF(AND(ISNUMBER(Q8),Q8&gt;0),Q8-R$6,0))</f>
        <v>0</v>
      </c>
      <c r="S9" s="130"/>
      <c r="T9" s="37"/>
      <c r="U9" s="89"/>
      <c r="V9" s="89"/>
      <c r="W9" s="89"/>
    </row>
    <row r="10" spans="1:23" ht="12.75" customHeight="1">
      <c r="A10" s="126">
        <f>M8+3</f>
        <v>42807</v>
      </c>
      <c r="B10" s="127" t="s">
        <v>16</v>
      </c>
      <c r="C10" s="127"/>
      <c r="D10" s="126">
        <f>A10+1</f>
        <v>42808</v>
      </c>
      <c r="E10" s="127" t="s">
        <v>16</v>
      </c>
      <c r="F10" s="127"/>
      <c r="G10" s="126">
        <f>D10+1</f>
        <v>42809</v>
      </c>
      <c r="H10" s="127" t="s">
        <v>16</v>
      </c>
      <c r="I10" s="127"/>
      <c r="J10" s="126">
        <f>G10+1</f>
        <v>42810</v>
      </c>
      <c r="K10" s="127" t="s">
        <v>16</v>
      </c>
      <c r="L10" s="127"/>
      <c r="M10" s="126">
        <f>J10+1</f>
        <v>42811</v>
      </c>
      <c r="N10" s="127" t="s">
        <v>16</v>
      </c>
      <c r="O10" s="127"/>
      <c r="P10" s="128"/>
      <c r="Q10" s="129">
        <f>(IF(ISNUMBER(B11),B11,0)+IF(ISNUMBER(E11),E11,0)+IF(ISNUMBER(J11),J11,0)+IF(ISNUMBER(H11),H11,0)+IF(ISNUMBER(K11),K11,0)+IF(ISNUMBER(N11),N11,0))</f>
        <v>0</v>
      </c>
      <c r="R10" s="42"/>
      <c r="S10" s="130">
        <f>IF(R11=0,0,IF(R11&gt;0,"+ "&amp;TEXT(R11,"[hh]:mm"),"- "&amp;TEXT(ABS(R11),"[hh]:mm")))</f>
        <v>0</v>
      </c>
      <c r="T10" s="37">
        <f>IF(AND(COUNT(A10,D10,G10,J10,M10)&lt;5,Q10&gt;0,R11=0),1,0)</f>
        <v>0</v>
      </c>
      <c r="U10" s="89"/>
      <c r="V10" s="89"/>
      <c r="W10" s="89"/>
    </row>
    <row r="11" spans="1:23" ht="12.75" customHeight="1">
      <c r="A11" s="126"/>
      <c r="B11" s="131"/>
      <c r="C11" s="131"/>
      <c r="D11" s="126"/>
      <c r="E11" s="131"/>
      <c r="F11" s="131"/>
      <c r="G11" s="126"/>
      <c r="H11" s="131"/>
      <c r="I11" s="131"/>
      <c r="J11" s="126"/>
      <c r="K11" s="131"/>
      <c r="L11" s="131"/>
      <c r="M11" s="126"/>
      <c r="N11" s="131"/>
      <c r="O11" s="131"/>
      <c r="P11" s="132"/>
      <c r="Q11" s="129"/>
      <c r="R11" s="44">
        <f>IF(Q10&gt;0,Q10-R$6,0)</f>
        <v>0</v>
      </c>
      <c r="S11" s="130"/>
      <c r="T11" s="37"/>
      <c r="U11" s="89"/>
      <c r="V11" s="89"/>
      <c r="W11" s="89"/>
    </row>
    <row r="12" spans="1:23" ht="12.75" customHeight="1">
      <c r="A12" s="126">
        <f>M10+3</f>
        <v>42814</v>
      </c>
      <c r="B12" s="127" t="s">
        <v>16</v>
      </c>
      <c r="C12" s="127"/>
      <c r="D12" s="126">
        <f>A12+1</f>
        <v>42815</v>
      </c>
      <c r="E12" s="127" t="s">
        <v>16</v>
      </c>
      <c r="F12" s="127"/>
      <c r="G12" s="126">
        <f>D12+1</f>
        <v>42816</v>
      </c>
      <c r="H12" s="127" t="s">
        <v>16</v>
      </c>
      <c r="I12" s="127"/>
      <c r="J12" s="126">
        <f>G12+1</f>
        <v>42817</v>
      </c>
      <c r="K12" s="127" t="s">
        <v>16</v>
      </c>
      <c r="L12" s="127"/>
      <c r="M12" s="126">
        <f>J12+1</f>
        <v>42818</v>
      </c>
      <c r="N12" s="127" t="s">
        <v>16</v>
      </c>
      <c r="O12" s="127"/>
      <c r="P12" s="128"/>
      <c r="Q12" s="129">
        <f>(IF(ISNUMBER(B13),B13,0)+IF(ISNUMBER(E13),E13,0)+IF(ISNUMBER(J13),J13,0)+IF(ISNUMBER(H13),H13,0)+IF(ISNUMBER(K13),K13,0)+IF(ISNUMBER(N13),N13,0))</f>
        <v>0</v>
      </c>
      <c r="R12" s="42"/>
      <c r="S12" s="130">
        <f>IF(R13=0,0,IF(R13&gt;0,"+ "&amp;TEXT(R13,"[hh]:mm"),"- "&amp;TEXT(ABS(R13),"[hh]:mm")))</f>
        <v>0</v>
      </c>
      <c r="T12" s="37">
        <f>IF(AND(COUNT(A12,D12,G12,J12,M12)&lt;5,Q12&gt;0,R13=0),1,0)</f>
        <v>0</v>
      </c>
      <c r="U12" s="89"/>
      <c r="V12" s="89"/>
      <c r="W12" s="89"/>
    </row>
    <row r="13" spans="1:23" ht="12.75" customHeight="1">
      <c r="A13" s="126"/>
      <c r="B13" s="131"/>
      <c r="C13" s="131"/>
      <c r="D13" s="126"/>
      <c r="E13" s="131"/>
      <c r="F13" s="131"/>
      <c r="G13" s="126"/>
      <c r="H13" s="131"/>
      <c r="I13" s="131"/>
      <c r="J13" s="126"/>
      <c r="K13" s="131"/>
      <c r="L13" s="131"/>
      <c r="M13" s="126"/>
      <c r="N13" s="131"/>
      <c r="O13" s="131"/>
      <c r="P13" s="132"/>
      <c r="Q13" s="129"/>
      <c r="R13" s="44">
        <f>IF(Q12&gt;0,Q12-R$6,0)</f>
        <v>0</v>
      </c>
      <c r="S13" s="130"/>
      <c r="T13" s="37"/>
      <c r="U13" s="89"/>
      <c r="V13" s="89"/>
      <c r="W13" s="89"/>
    </row>
    <row r="14" spans="1:23" ht="12.75" customHeight="1">
      <c r="A14" s="126">
        <f>M12+3</f>
        <v>42821</v>
      </c>
      <c r="B14" s="127" t="s">
        <v>16</v>
      </c>
      <c r="C14" s="127"/>
      <c r="D14" s="126">
        <f>A14+1</f>
        <v>42822</v>
      </c>
      <c r="E14" s="127" t="s">
        <v>16</v>
      </c>
      <c r="F14" s="127"/>
      <c r="G14" s="126">
        <f>D14+1</f>
        <v>42823</v>
      </c>
      <c r="H14" s="127" t="s">
        <v>16</v>
      </c>
      <c r="I14" s="127"/>
      <c r="J14" s="126">
        <f>G14+1</f>
        <v>42824</v>
      </c>
      <c r="K14" s="127" t="s">
        <v>16</v>
      </c>
      <c r="L14" s="127"/>
      <c r="M14" s="126">
        <f>J14+1</f>
        <v>42825</v>
      </c>
      <c r="N14" s="127" t="s">
        <v>16</v>
      </c>
      <c r="O14" s="127"/>
      <c r="P14" s="128"/>
      <c r="Q14" s="129">
        <f>(IF(ISNUMBER(B15),B15,0)+IF(ISNUMBER(E15),E15,0)+IF(ISNUMBER(J15),J15,0)+IF(ISNUMBER(H15),H15,0)+IF(ISNUMBER(K15),K15,0)+IF(ISNUMBER(N15),N15,0))</f>
        <v>0</v>
      </c>
      <c r="R14" s="42"/>
      <c r="S14" s="130">
        <f>IF(R15=0,0,IF(R15&gt;0,"+ "&amp;TEXT(R15,"[hh]:mm"),"- "&amp;TEXT(ABS(R15),"[hh]:mm")))</f>
        <v>0</v>
      </c>
      <c r="T14" s="37">
        <f>IF(AND(COUNT(A14,D14,G14,J14,M14)&lt;5,Q14&gt;0,R15=0),1,0)</f>
        <v>0</v>
      </c>
      <c r="U14" s="89"/>
      <c r="V14" s="89"/>
      <c r="W14" s="89"/>
    </row>
    <row r="15" spans="1:23" ht="12.75" customHeight="1">
      <c r="A15" s="126"/>
      <c r="B15" s="131"/>
      <c r="C15" s="131"/>
      <c r="D15" s="126"/>
      <c r="E15" s="131"/>
      <c r="F15" s="131"/>
      <c r="G15" s="126"/>
      <c r="H15" s="131"/>
      <c r="I15" s="131"/>
      <c r="J15" s="126"/>
      <c r="K15" s="131"/>
      <c r="L15" s="131"/>
      <c r="M15" s="126"/>
      <c r="N15" s="131"/>
      <c r="O15" s="131"/>
      <c r="P15" s="132"/>
      <c r="Q15" s="129"/>
      <c r="R15" s="44">
        <f>IF(Q14&gt;0,Q14-R$6,0)</f>
        <v>0</v>
      </c>
      <c r="S15" s="130"/>
      <c r="T15" s="37"/>
      <c r="U15" s="89"/>
      <c r="V15" s="89"/>
      <c r="W15" s="89"/>
    </row>
    <row r="16" spans="1:23" ht="12.75" customHeight="1">
      <c r="A16" s="126">
        <f>M14+3</f>
        <v>42828</v>
      </c>
      <c r="B16" s="127" t="s">
        <v>16</v>
      </c>
      <c r="C16" s="127"/>
      <c r="D16" s="126">
        <f>A16+1</f>
        <v>42829</v>
      </c>
      <c r="E16" s="127" t="s">
        <v>16</v>
      </c>
      <c r="F16" s="127"/>
      <c r="G16" s="126">
        <f>D16+1</f>
        <v>42830</v>
      </c>
      <c r="H16" s="127" t="s">
        <v>16</v>
      </c>
      <c r="I16" s="127"/>
      <c r="J16" s="126">
        <f>G16+1</f>
        <v>42831</v>
      </c>
      <c r="K16" s="127" t="s">
        <v>16</v>
      </c>
      <c r="L16" s="127"/>
      <c r="M16" s="126">
        <f>J16+1</f>
        <v>42832</v>
      </c>
      <c r="N16" s="127" t="s">
        <v>16</v>
      </c>
      <c r="O16" s="127"/>
      <c r="P16" s="128"/>
      <c r="Q16" s="129">
        <f>(IF(ISNUMBER(B17),B17,0)+IF(ISNUMBER(E17),E17,0)+IF(ISNUMBER(J17),J17,0)+IF(ISNUMBER(H17),H17,0)+IF(ISNUMBER(K17),K17,0)+IF(ISNUMBER(N17),N17,0))</f>
        <v>0</v>
      </c>
      <c r="R16" s="42"/>
      <c r="S16" s="130">
        <f>IF(R17=0,0,IF(R17&gt;0,"+ "&amp;TEXT(R17,"[hh]:mm"),"- "&amp;TEXT(ABS(R17),"[hh]:mm")))</f>
        <v>0</v>
      </c>
      <c r="T16" s="37">
        <f>IF(AND(COUNT(A16,D16,G16,J16,M16)&lt;5,Q16&gt;0,R17=0),1,0)</f>
        <v>0</v>
      </c>
      <c r="U16" s="89"/>
      <c r="V16" s="89"/>
      <c r="W16" s="89"/>
    </row>
    <row r="17" spans="1:23" ht="12.75" customHeight="1">
      <c r="A17" s="126"/>
      <c r="B17" s="131"/>
      <c r="C17" s="131"/>
      <c r="D17" s="126"/>
      <c r="E17" s="131"/>
      <c r="F17" s="131"/>
      <c r="G17" s="126"/>
      <c r="H17" s="131"/>
      <c r="I17" s="131"/>
      <c r="J17" s="126"/>
      <c r="K17" s="131"/>
      <c r="L17" s="131"/>
      <c r="M17" s="126"/>
      <c r="N17" s="131"/>
      <c r="O17" s="131"/>
      <c r="P17" s="132"/>
      <c r="Q17" s="129"/>
      <c r="R17" s="44">
        <f>IF(Q16&gt;0,Q16-R$6,0)</f>
        <v>0</v>
      </c>
      <c r="S17" s="130"/>
      <c r="T17" s="37"/>
      <c r="U17" s="89"/>
      <c r="V17" s="89"/>
      <c r="W17" s="89"/>
    </row>
    <row r="18" spans="1:23" ht="12.75" customHeight="1">
      <c r="A18" s="110">
        <f>IF(ISNUMBER(M16),IF(M16+3&gt;$K$6,"",M16+3),"")</f>
        <v>42835</v>
      </c>
      <c r="B18" s="111" t="s">
        <v>16</v>
      </c>
      <c r="C18" s="111"/>
      <c r="D18" s="110">
        <f>IF(ISNUMBER(A18),IF(A18+1&lt;=$K$6,A18+1,""),"")</f>
        <v>42836</v>
      </c>
      <c r="E18" s="105" t="s">
        <v>16</v>
      </c>
      <c r="F18" s="105"/>
      <c r="G18" s="110">
        <f>IF(ISNUMBER(D18),IF(D18+1&lt;=$K$6,D18+1,""),"")</f>
        <v>42837</v>
      </c>
      <c r="H18" s="105" t="s">
        <v>16</v>
      </c>
      <c r="I18" s="105"/>
      <c r="J18" s="110">
        <f>IF(ISNUMBER(G18),IF(G18+1&lt;=$K$6,G18+1,""),"")</f>
        <v>42838</v>
      </c>
      <c r="K18" s="105" t="s">
        <v>16</v>
      </c>
      <c r="L18" s="105"/>
      <c r="M18" s="110">
        <f>IF(ISNUMBER(J18),IF(J18+1&lt;=$K$6,J18+1,""),"")</f>
        <v>42839</v>
      </c>
      <c r="N18" s="105" t="s">
        <v>16</v>
      </c>
      <c r="O18" s="105"/>
      <c r="P18" s="106"/>
      <c r="Q18" s="46">
        <f>IF(AND(COUNT(A18,D18,G18,J18,M18)=0,COUNT(B19,E19,H19,K19,N19)=0),"",IF(COUNT(B19,E19,H19,K19,N19)=0,0,IF(ISNUMBER(A18),B19,0)+IF(ISNUMBER(D18),E19,0)+IF(ISNUMBER(G18),H19,0)+IF(ISNUMBER(J18),K19,0)+IF(ISNUMBER(M18),N19,0)))</f>
        <v>0</v>
      </c>
      <c r="R18" s="42"/>
      <c r="S18" s="47">
        <f>IF(ISNUMBER(Q18),IF(R19=0,0,IF(R19&gt;0,"+ "&amp;TEXT(R19,"[hh]:mm"),"- "&amp;TEXT(ABS(R19),"[hh]:mm"))),"")</f>
        <v>0</v>
      </c>
      <c r="T18" s="37">
        <f>IF(AND(COUNT(A18,D18,G18,J18,M18)&lt;5,Q18&gt;0,R19=0),1,0)</f>
        <v>0</v>
      </c>
      <c r="U18" s="89"/>
      <c r="V18" s="89"/>
      <c r="W18" s="89"/>
    </row>
    <row r="19" spans="1:23" ht="12.75" customHeight="1">
      <c r="A19" s="110"/>
      <c r="B19" s="108"/>
      <c r="C19" s="108"/>
      <c r="D19" s="110"/>
      <c r="E19" s="108"/>
      <c r="F19" s="108"/>
      <c r="G19" s="110"/>
      <c r="H19" s="108"/>
      <c r="I19" s="108"/>
      <c r="J19" s="110"/>
      <c r="K19" s="108"/>
      <c r="L19" s="108"/>
      <c r="M19" s="110"/>
      <c r="N19" s="108"/>
      <c r="O19" s="108"/>
      <c r="P19" s="109"/>
      <c r="Q19" s="46">
        <f>IF(AND(COUNT(A19,D19,G19,J19,M19)=0,COUNT(B20,E20,H20,K20,N20)=0),"",IF(COUNT(B20,E20,H20,K20,N20)=0,0,IF(ISNUMBER(A19),B20,0)+IF(ISNUMBER(D19),E20,0)+IF(ISNUMBER(G19),H20,0)+IF(ISNUMBER(J19),K20,0)+IF(ISNUMBER(M19),N20,0)))</f>
      </c>
      <c r="R19" s="41">
        <f>IF(AND(COUNT(A18,D18,G18,J18,M18)=0,COUNT(B19,E19,H19,K19,N19)=0),"",IF(AND(Q18&gt;0,COUNT(A18,D18,G18,J18,M18)&lt;5),0,IF(AND(ISNUMBER(Q18),Q18&gt;0),Q18-R$6,0)))</f>
        <v>0</v>
      </c>
      <c r="S19" s="47"/>
      <c r="T19" s="37"/>
      <c r="U19" s="89"/>
      <c r="V19" s="89"/>
      <c r="W19" s="89"/>
    </row>
    <row r="20" spans="1:23" ht="12.75" customHeight="1">
      <c r="A20" s="110">
        <f>IF(ISNUMBER(M18),IF(M18+3&gt;$K$6,"",M18+3),"")</f>
      </c>
      <c r="B20" s="112" t="s">
        <v>16</v>
      </c>
      <c r="C20" s="112"/>
      <c r="D20" s="110">
        <f>IF(ISNUMBER(A20),IF(A20+1&lt;=$K$6,A20+1,""),"")</f>
      </c>
      <c r="E20" s="112" t="s">
        <v>16</v>
      </c>
      <c r="F20" s="112"/>
      <c r="G20" s="110">
        <f>IF(ISNUMBER(D20),IF(D20+1&lt;=$K$6,D20+1,""),"")</f>
      </c>
      <c r="H20" s="112" t="s">
        <v>16</v>
      </c>
      <c r="I20" s="112"/>
      <c r="J20" s="110">
        <f>IF(ISNUMBER(G20),IF(G20+1&lt;=$K$6,G20+1,""),"")</f>
      </c>
      <c r="K20" s="112" t="s">
        <v>16</v>
      </c>
      <c r="L20" s="112"/>
      <c r="M20" s="110">
        <f>IF(ISNUMBER(J20),IF(J20+1&lt;=$K$6,J20+1,""),"")</f>
      </c>
      <c r="N20" s="112" t="s">
        <v>16</v>
      </c>
      <c r="O20" s="112"/>
      <c r="P20" s="106"/>
      <c r="Q20" s="46">
        <f>IF(AND(COUNT(A20,D20,G20,J20,M20)=0,COUNT(B21,E21,H21,K21,N21)=0),"",IF(COUNT(B21,E21,H21,K21,N21)=0,0,IF(ISNUMBER(A20),B21,0)+IF(ISNUMBER(D20),E21,0)+IF(ISNUMBER(G20),H21,0)+IF(ISNUMBER(J20),K21,0)+IF(ISNUMBER(M20),N21,0)))</f>
      </c>
      <c r="R20" s="49"/>
      <c r="S20" s="50">
        <f>IF(ISNUMBER(Q20),IF(R21=0,0,IF(R21&gt;0,"+ "&amp;TEXT(R21,"[hh]:mm"),"- "&amp;TEXT(ABS(R21),"[hh]:mm"))),"")</f>
      </c>
      <c r="T20" s="37">
        <f>IF(AND(COUNT(A20,D20,G20,J20,M20)&lt;5,Q20&gt;0,R21=0),1,0)</f>
        <v>0</v>
      </c>
      <c r="U20" s="89"/>
      <c r="V20" s="89"/>
      <c r="W20" s="89"/>
    </row>
    <row r="21" spans="1:23" ht="12.75" customHeight="1">
      <c r="A21" s="110"/>
      <c r="B21" s="108"/>
      <c r="C21" s="108"/>
      <c r="D21" s="110">
        <f>IF(ISNUMBER(A21),IF(A21+1&lt;=$K$6,A21+1,""),"")</f>
      </c>
      <c r="E21" s="108"/>
      <c r="F21" s="108"/>
      <c r="G21" s="110">
        <f>IF(ISNUMBER(D21),IF(D21+1&lt;=$K$6,D21+1,""),"")</f>
      </c>
      <c r="H21" s="108"/>
      <c r="I21" s="108"/>
      <c r="J21" s="110">
        <f>IF(ISNUMBER(G21),IF(G21+1&lt;=$K$6,G21+1,""),"")</f>
      </c>
      <c r="K21" s="108"/>
      <c r="L21" s="108"/>
      <c r="M21" s="110">
        <f>IF(ISNUMBER(J21),IF(J21+1&lt;=$K$6,J21+1,""),"")</f>
      </c>
      <c r="N21" s="108"/>
      <c r="O21" s="108"/>
      <c r="P21" s="109"/>
      <c r="Q21" s="46">
        <f>IF(AND(COUNT(A21,D21,G21,J21,M21)=0,COUNT(B22,E22,H22,K22,N22)=0),"",IF(COUNT(B22,E22,H22,K22,N22)=0,0,IF(ISNUMBER(A21),B22,0)+IF(ISNUMBER(D21),E22,0)+IF(ISNUMBER(G21),H22,0)+IF(ISNUMBER(J21),K22,0)+IF(ISNUMBER(M21),N22,0)))</f>
      </c>
      <c r="R21" s="41">
        <f>IF(AND(COUNT(A20,D20,G20,J20,M20)=0,COUNT(B21,E21,H21,K21,N21)=0),"",IF(AND(Q20&gt;0,COUNT(A20,D20,G20,J20,M20)&lt;5),0,IF(AND(ISNUMBER(Q20),Q20&gt;0),Q20-R$6,0)))</f>
      </c>
      <c r="S21" s="50">
        <f>IF(ISNUMBER(A21),IF(R22=0,0,IF(R22&gt;0,"+ "&amp;TEXT(R22,"[hh]:mm"),"- "&amp;TEXT(ABS(R22),"[hh]:mm"))),"")</f>
      </c>
      <c r="T21" s="37"/>
      <c r="U21" s="89"/>
      <c r="V21" s="89"/>
      <c r="W21" s="89"/>
    </row>
    <row r="22" spans="1:20" ht="12.75" customHeight="1">
      <c r="A22" s="110">
        <f>IF(ISNUMBER(M20),IF(M20+3&gt;$K$6,"",M20+3),"")</f>
      </c>
      <c r="B22" s="112" t="s">
        <v>16</v>
      </c>
      <c r="C22" s="112"/>
      <c r="D22" s="110">
        <f>IF(ISNUMBER(A22),IF(A22+1&lt;=$K$6,A22+1,""),"")</f>
      </c>
      <c r="E22" s="112" t="s">
        <v>16</v>
      </c>
      <c r="F22" s="112"/>
      <c r="G22" s="110">
        <f>IF(ISNUMBER(D22),IF(D22+1&lt;=$K$6,D22+1,""),"")</f>
      </c>
      <c r="H22" s="112" t="s">
        <v>16</v>
      </c>
      <c r="I22" s="112"/>
      <c r="J22" s="110">
        <f>IF(ISNUMBER(G22),IF(G22+1&lt;=$K$6,G22+1,""),"")</f>
      </c>
      <c r="K22" s="112" t="s">
        <v>16</v>
      </c>
      <c r="L22" s="112"/>
      <c r="M22" s="110">
        <f>IF(ISNUMBER(J22),IF(J22+1&lt;=$K$6,J22+1,""),"")</f>
      </c>
      <c r="N22" s="112" t="s">
        <v>16</v>
      </c>
      <c r="O22" s="112"/>
      <c r="P22" s="106"/>
      <c r="Q22" s="46">
        <f>IF(AND(COUNT(A22,D22,G22,J22,M22)=0,COUNT(B23,E23,H23,K23,N23)=0),"",IF(COUNT(B23,E23,H23,K23,N23)=0,0,IF(ISNUMBER(A22),B23,0)+IF(ISNUMBER(D22),E23,0)+IF(ISNUMBER(G22),H23,0)+IF(ISNUMBER(J22),K23,0)+IF(ISNUMBER(M22),N23,0)))</f>
      </c>
      <c r="R22" s="49"/>
      <c r="S22" s="50">
        <f>IF(ISNUMBER(Q22),IF(R23=0,0,IF(R23&gt;0,"+ "&amp;TEXT(R23,"[hh]:mm"),"- "&amp;TEXT(ABS(R23),"[hh]:mm"))),"")</f>
      </c>
      <c r="T22" s="37">
        <f>IF(AND(COUNT(A22,D22,G22,J22,M22)&lt;5,Q22&gt;0,R23=0),1,0)</f>
        <v>0</v>
      </c>
    </row>
    <row r="23" spans="1:20" ht="12.75" customHeight="1">
      <c r="A23" s="110"/>
      <c r="B23" s="108"/>
      <c r="C23" s="108"/>
      <c r="D23" s="110">
        <f>IF(ISNUMBER(A23),IF(A23+1&lt;=$K$6,A23+1,""),"")</f>
      </c>
      <c r="E23" s="108"/>
      <c r="F23" s="108"/>
      <c r="G23" s="110">
        <f>IF(ISNUMBER(D23),IF(D23+1&lt;=$K$6,D23+1,""),"")</f>
      </c>
      <c r="H23" s="108"/>
      <c r="I23" s="108"/>
      <c r="J23" s="110">
        <f>IF(ISNUMBER(G23),IF(G23+1&lt;=$K$6,G23+1,""),"")</f>
      </c>
      <c r="K23" s="108"/>
      <c r="L23" s="108"/>
      <c r="M23" s="110">
        <f>IF(ISNUMBER(J23),IF(J23+1&lt;=$K$6,J23+1,""),"")</f>
      </c>
      <c r="N23" s="108"/>
      <c r="O23" s="108"/>
      <c r="P23" s="109"/>
      <c r="Q23" s="46">
        <f>IF(AND(COUNT(A23,D23,G23,J23,M23)=0,COUNT(B24,E24,H24,K24,N24)=0),"",IF(COUNT(B24,E24,H24,K24,N24)=0,0,IF(ISNUMBER(A23),B24,0)+IF(ISNUMBER(D23),E24,0)+IF(ISNUMBER(G23),H24,0)+IF(ISNUMBER(J23),K24,0)+IF(ISNUMBER(M23),N24,0)))</f>
      </c>
      <c r="R23" s="41">
        <f>IF(AND(COUNT(A22,D22,G22,J22,M22)=0,COUNT(B23,E23,H23,K23,N23)=0),"",IF(AND(Q22&gt;0,COUNT(A22,D22,G22,J22,M22)&lt;5),0,IF(AND(ISNUMBER(Q22),Q22&gt;0),Q22-R$6,0)))</f>
      </c>
      <c r="S23" s="50">
        <f>IF(ISNUMBER(A23),IF(R24=0,0,IF(R24&gt;0,"+ "&amp;TEXT(R24,"[hh]:mm"),"- "&amp;TEXT(ABS(R24),"[hh]:mm"))),"")</f>
      </c>
      <c r="T23" s="37"/>
    </row>
    <row r="24" spans="1:20" ht="12.75" customHeight="1">
      <c r="A24" s="110">
        <f>IF(ISNUMBER(M22),IF(M22+3&gt;$K$6,"",M22+3),"")</f>
      </c>
      <c r="B24" s="112" t="s">
        <v>16</v>
      </c>
      <c r="C24" s="112"/>
      <c r="D24" s="110">
        <f>IF(ISNUMBER(A24),IF(A24+1&lt;=$K$6,A24+1,""),"")</f>
      </c>
      <c r="E24" s="112" t="s">
        <v>16</v>
      </c>
      <c r="F24" s="112"/>
      <c r="G24" s="110">
        <f>IF(ISNUMBER(D24),IF(D24+1&lt;=$K$6,D24+1,""),"")</f>
      </c>
      <c r="H24" s="112" t="s">
        <v>16</v>
      </c>
      <c r="I24" s="112"/>
      <c r="J24" s="110">
        <f>IF(ISNUMBER(G24),IF(G24+1&lt;=$K$6,G24+1,""),"")</f>
      </c>
      <c r="K24" s="112" t="s">
        <v>16</v>
      </c>
      <c r="L24" s="112"/>
      <c r="M24" s="110">
        <f>IF(ISNUMBER(J24),IF(J24+1&lt;=$K$6,J24+1,""),"")</f>
      </c>
      <c r="N24" s="112" t="s">
        <v>16</v>
      </c>
      <c r="O24" s="112"/>
      <c r="P24" s="106"/>
      <c r="Q24" s="46">
        <f>IF(AND(COUNT(A24,D24,G24,J24,M24)=0,COUNT(B25,E25,H25,K25,N25)=0),"",IF(COUNT(B25,E25,H25,K25,N25)=0,0,IF(ISNUMBER(A24),B25,0)+IF(ISNUMBER(D24),E25,0)+IF(ISNUMBER(G24),H25,0)+IF(ISNUMBER(J24),K25,0)+IF(ISNUMBER(M24),N25,0)))</f>
      </c>
      <c r="R24" s="49"/>
      <c r="S24" s="50">
        <f>IF(ISNUMBER(Q24),IF(R25=0,0,IF(R25&gt;0,"+ "&amp;TEXT(R25,"[hh]:mm"),"- "&amp;TEXT(ABS(R25),"[hh]:mm"))),"")</f>
      </c>
      <c r="T24" s="37">
        <f>IF(AND(COUNT(A24,D24,G24,J24,M24)&lt;5,Q24&gt;0,R25=0),1,0)</f>
        <v>0</v>
      </c>
    </row>
    <row r="25" spans="1:20" ht="12.75" customHeight="1">
      <c r="A25" s="110"/>
      <c r="B25" s="108"/>
      <c r="C25" s="108"/>
      <c r="D25" s="110">
        <f>IF(ISNUMBER(A25),IF(A25+1&lt;=$K$6,A25+1,""),"")</f>
      </c>
      <c r="E25" s="108"/>
      <c r="F25" s="108"/>
      <c r="G25" s="110">
        <f>IF(ISNUMBER(D25),IF(D25+1&lt;=$K$6,D25+1,""),"")</f>
      </c>
      <c r="H25" s="108"/>
      <c r="I25" s="108"/>
      <c r="J25" s="110">
        <f>IF(ISNUMBER(G25),IF(G25+1&lt;=$K$6,G25+1,""),"")</f>
      </c>
      <c r="K25" s="108"/>
      <c r="L25" s="108"/>
      <c r="M25" s="110">
        <f>IF(ISNUMBER(J25),IF(J25+1&lt;=$K$6,J25+1,""),"")</f>
      </c>
      <c r="N25" s="108"/>
      <c r="O25" s="108"/>
      <c r="P25" s="109"/>
      <c r="Q25" s="46">
        <f>IF(AND(COUNT(A25,D25,G25,J25,M25)=0,COUNT(B26,E26,H26,K26,N26)=0),"",IF(COUNT(B26,E26,H26,K26,N26)=0,0,IF(ISNUMBER(A25),B26,0)+IF(ISNUMBER(D25),E26,0)+IF(ISNUMBER(G25),H26,0)+IF(ISNUMBER(J25),K26,0)+IF(ISNUMBER(M25),N26,0)))</f>
      </c>
      <c r="R25" s="41">
        <f>IF(AND(COUNT(A24,D24,G24,J24,M24)=0,COUNT(B25,E25,H25,K25,N25)=0),"",IF(AND(Q24&gt;0,COUNT(A24,D24,G24,J24,M24)&lt;5),0,IF(AND(ISNUMBER(Q24),Q24&gt;0),Q24-R$6,0)))</f>
      </c>
      <c r="S25" s="50">
        <f>IF(ISNUMBER(A25),IF(R26=0,0,IF(R26&gt;0,"+ "&amp;TEXT(R26,"[hh]:mm"),"- "&amp;TEXT(ABS(R26),"[hh]:mm"))),"")</f>
      </c>
      <c r="T25" s="37"/>
    </row>
    <row r="26" spans="1:20" ht="12.75" customHeight="1">
      <c r="A26" s="110">
        <f>IF(ISNUMBER(M24),IF(M24+3&gt;$K$6,"",M24+3),"")</f>
      </c>
      <c r="B26" s="112" t="s">
        <v>16</v>
      </c>
      <c r="C26" s="112"/>
      <c r="D26" s="110">
        <f>IF(ISNUMBER(A26),IF(A26+1&lt;=$K$6,A26+1,""),"")</f>
      </c>
      <c r="E26" s="112" t="s">
        <v>16</v>
      </c>
      <c r="F26" s="112"/>
      <c r="G26" s="110">
        <f>IF(ISNUMBER(D26),IF(D26+1&lt;=$K$6,D26+1,""),"")</f>
      </c>
      <c r="H26" s="112" t="s">
        <v>16</v>
      </c>
      <c r="I26" s="112"/>
      <c r="J26" s="110">
        <f>IF(ISNUMBER(G26),IF(G26+1&lt;=$K$6,G26+1,""),"")</f>
      </c>
      <c r="K26" s="112" t="s">
        <v>16</v>
      </c>
      <c r="L26" s="112"/>
      <c r="M26" s="110">
        <f>IF(ISNUMBER(J26),IF(J26+1&lt;=$K$6,J26+1,""),"")</f>
      </c>
      <c r="N26" s="112" t="s">
        <v>16</v>
      </c>
      <c r="O26" s="112"/>
      <c r="P26" s="106"/>
      <c r="Q26" s="46">
        <f>IF(AND(COUNT(A26,D26,G26,J26,M26)=0,COUNT(B27,E27,H27,K27,N27)=0),"",IF(COUNT(B27,E27,H27,K27,N27)=0,0,IF(ISNUMBER(A26),B27,0)+IF(ISNUMBER(D26),E27,0)+IF(ISNUMBER(G26),H27,0)+IF(ISNUMBER(J26),K27,0)+IF(ISNUMBER(M26),N27,0)))</f>
      </c>
      <c r="R26" s="49"/>
      <c r="S26" s="50">
        <f>IF(ISNUMBER(A26),IF(R27=0,0,IF(R27&gt;0,"+ "&amp;TEXT(R27,"[hh]:mm"),"- "&amp;TEXT(ABS(R27),"[hh]:mm"))),"")</f>
      </c>
      <c r="T26" s="37">
        <f>IF(AND(COUNT(A26,D26,G26,J26,M26)&lt;5,Q26&gt;0,R27=0),1,0)</f>
        <v>0</v>
      </c>
    </row>
    <row r="27" spans="1:20" ht="12.75" customHeight="1">
      <c r="A27" s="110"/>
      <c r="B27" s="108"/>
      <c r="C27" s="108"/>
      <c r="D27" s="110">
        <f>IF(ISNUMBER(A27),IF(A27+1&lt;=$K$6,A27+1,""),"")</f>
      </c>
      <c r="E27" s="108"/>
      <c r="F27" s="108"/>
      <c r="G27" s="110">
        <f>IF(ISNUMBER(D27),IF(D27+1&lt;=$K$6,D27+1,""),"")</f>
      </c>
      <c r="H27" s="108"/>
      <c r="I27" s="108"/>
      <c r="J27" s="110">
        <f>IF(ISNUMBER(G27),IF(G27+1&lt;=$K$6,G27+1,""),"")</f>
      </c>
      <c r="K27" s="108"/>
      <c r="L27" s="108"/>
      <c r="M27" s="110">
        <f>IF(ISNUMBER(J27),IF(J27+1&lt;=$K$6,J27+1,""),"")</f>
      </c>
      <c r="N27" s="108"/>
      <c r="O27" s="108"/>
      <c r="P27" s="109"/>
      <c r="Q27" s="46">
        <f>IF(AND(COUNT(A27,D27,G27,J27,M27)=0,COUNT(B28,E28,H28,K28,N28)=0),"",IF(COUNT(B28,E28,H28,K28,N28)=0,0,IF(ISNUMBER(A27),B28,0)+IF(ISNUMBER(D27),E28,0)+IF(ISNUMBER(G27),H28,0)+IF(ISNUMBER(J27),K28,0)+IF(ISNUMBER(M27),N28,0)))</f>
      </c>
      <c r="R27" s="41">
        <f>IF(AND(COUNT(A26,D26,G26,J26,M26)=0,COUNT(B27,E27,H27,K27,N27)=0),"",IF(AND(Q26&gt;0,COUNT(A26,D26,G26,J26,M26)&lt;5),0,IF(AND(ISNUMBER(Q26),Q26&gt;0),Q26-R$6,0)))</f>
      </c>
      <c r="S27" s="50">
        <f>IF(ISNUMBER(A27),IF(R28=0,0,IF(R28&gt;0,"+ "&amp;TEXT(R28,"[hh]:mm"),"- "&amp;TEXT(ABS(R28),"[hh]:mm"))),"")</f>
      </c>
      <c r="T27" s="37"/>
    </row>
    <row r="28" spans="1:20" ht="12.75" customHeight="1">
      <c r="A28" s="110">
        <f>IF(ISNUMBER(M26),IF(M26+3&gt;$K$6,"",M26+3),"")</f>
      </c>
      <c r="B28" s="112" t="s">
        <v>16</v>
      </c>
      <c r="C28" s="112"/>
      <c r="D28" s="110">
        <f>IF(ISNUMBER(A28),IF(A28+1&lt;=$K$6,A28+1,""),"")</f>
      </c>
      <c r="E28" s="112" t="s">
        <v>16</v>
      </c>
      <c r="F28" s="112"/>
      <c r="G28" s="110">
        <f>IF(ISNUMBER(D28),IF(D28+1&lt;=$K$6,D28+1,""),"")</f>
      </c>
      <c r="H28" s="112" t="s">
        <v>16</v>
      </c>
      <c r="I28" s="112"/>
      <c r="J28" s="110">
        <f>IF(ISNUMBER(G28),IF(G28+1&lt;=$K$6,G28+1,""),"")</f>
      </c>
      <c r="K28" s="112" t="s">
        <v>16</v>
      </c>
      <c r="L28" s="112"/>
      <c r="M28" s="110">
        <f>IF(ISNUMBER(J28),IF(J28+1&lt;=$K$6,J28+1,""),"")</f>
      </c>
      <c r="N28" s="112" t="s">
        <v>16</v>
      </c>
      <c r="O28" s="112"/>
      <c r="P28" s="106"/>
      <c r="Q28" s="51">
        <f>IF(AND(COUNT(A28,D28,G28,J28,M28)=0,COUNT(B29,E29,H29,K29,N29)=0),"",IF(COUNT(B29,E29,H29,K29,N29)=0,0,IF(ISNUMBER(A28),B29,0)+IF(ISNUMBER(D28),E29,0)+IF(ISNUMBER(G28),H29,0)+IF(ISNUMBER(J28),K29,0)+IF(ISNUMBER(M28),N29,0)))</f>
      </c>
      <c r="R28" s="49"/>
      <c r="S28" s="50">
        <f>IF(ISNUMBER(A28),IF(R29=0,0,IF(R29&gt;0,"+ "&amp;TEXT(R29,"[hh]:mm"),"- "&amp;TEXT(ABS(R29),"[hh]:mm"))),"")</f>
      </c>
      <c r="T28" s="37">
        <f>IF(AND(COUNT(A28,D28,G28,J28,M28)&lt;5,Q28&gt;0,R29=0),1,0)</f>
        <v>0</v>
      </c>
    </row>
    <row r="29" spans="1:20" ht="12.75" customHeight="1">
      <c r="A29" s="110"/>
      <c r="B29" s="108"/>
      <c r="C29" s="108"/>
      <c r="D29" s="110">
        <f>IF(ISNUMBER(A29),IF(A29+1&lt;=$K$6,A29+1,""),"")</f>
      </c>
      <c r="E29" s="108"/>
      <c r="F29" s="108"/>
      <c r="G29" s="110">
        <f>IF(ISNUMBER(D29),IF(D29+1&lt;=$K$6,D29+1,""),"")</f>
      </c>
      <c r="H29" s="108"/>
      <c r="I29" s="108"/>
      <c r="J29" s="110">
        <f>IF(ISNUMBER(G29),IF(G29+1&lt;=$K$6,G29+1,""),"")</f>
      </c>
      <c r="K29" s="108"/>
      <c r="L29" s="108"/>
      <c r="M29" s="110">
        <f>IF(ISNUMBER(J29),IF(J29+1&lt;=$K$6,J29+1,""),"")</f>
      </c>
      <c r="N29" s="108"/>
      <c r="O29" s="108"/>
      <c r="P29" s="109"/>
      <c r="Q29" s="51">
        <f>IF(AND(COUNT(A29,D29,G29,J29,M29)=0,COUNT(B30,E30,H30,K30,N30)=0),"",IF(COUNT(B30,E30,H30,K30,N30)=0,0,IF(ISNUMBER(A29),B30,0)+IF(ISNUMBER(D29),E30,0)+IF(ISNUMBER(G29),H30,0)+IF(ISNUMBER(J29),K30,0)+IF(ISNUMBER(M29),N30,0)))</f>
      </c>
      <c r="R29" s="41">
        <f>IF(AND(COUNT(A28,D28,G28,J28,M28)=0,COUNT(B29,E29,H29,K29,N29)=0),"",IF(AND(Q28&gt;0,COUNT(A28,D28,G28,J28,M28)&lt;5),0,IF(AND(ISNUMBER(Q28),Q28&gt;0),Q28-R$6,0)))</f>
      </c>
      <c r="S29" s="50">
        <f>IF(ISNUMBER(A29),IF(R30=0,0,IF(R30&gt;0,"+ "&amp;TEXT(R30,"[hh]:mm"),"- "&amp;TEXT(ABS(R30),"[hh]:mm"))),"")</f>
      </c>
      <c r="T29" s="37"/>
    </row>
    <row r="30" spans="1:20" ht="12.75" customHeight="1">
      <c r="A30" s="110">
        <f>IF(ISNUMBER(M28),IF(M28+3&gt;$K$6,"",M28+3),"")</f>
      </c>
      <c r="B30" s="112" t="s">
        <v>16</v>
      </c>
      <c r="C30" s="112"/>
      <c r="D30" s="110">
        <f>IF(ISNUMBER(A30),IF(A30+1&lt;=$K$6,A30+1,""),"")</f>
      </c>
      <c r="E30" s="112" t="s">
        <v>16</v>
      </c>
      <c r="F30" s="112"/>
      <c r="G30" s="110">
        <f>IF(ISNUMBER(D30),IF(D30+1&lt;=$K$6,D30+1,""),"")</f>
      </c>
      <c r="H30" s="112" t="s">
        <v>16</v>
      </c>
      <c r="I30" s="112"/>
      <c r="J30" s="110">
        <f>IF(ISNUMBER(G30),IF(G30+1&lt;=$K$6,G30+1,""),"")</f>
      </c>
      <c r="K30" s="112" t="s">
        <v>16</v>
      </c>
      <c r="L30" s="112"/>
      <c r="M30" s="110">
        <f>IF(ISNUMBER(J30),IF(J30+1&lt;=$K$6,J30+1,""),"")</f>
      </c>
      <c r="N30" s="112" t="s">
        <v>16</v>
      </c>
      <c r="O30" s="112"/>
      <c r="P30" s="106"/>
      <c r="Q30" s="46">
        <f>IF(AND(COUNT(A30,D30,G30,J30,M30)=0,COUNT(B31,E31,H31,K31,N31)=0),"",IF(COUNT(B31,E31,H31,K31,N31)=0,0,IF(ISNUMBER(A30),B31,0)+IF(ISNUMBER(D30),E31,0)+IF(ISNUMBER(G30),H31,0)+IF(ISNUMBER(J30),K31,0)+IF(ISNUMBER(M30),N31,0)))</f>
      </c>
      <c r="R30" s="49"/>
      <c r="S30" s="50">
        <f>IF(ISNUMBER(A30),IF(R31=0,0,IF(R31&gt;0,"+ "&amp;TEXT(R31,"[hh]:mm"),"- "&amp;TEXT(ABS(R31),"[hh]:mm"))),"")</f>
      </c>
      <c r="T30" s="37">
        <f>IF(AND(COUNT(A30,D30,G30,J30,M30)&lt;5,Q30&gt;0,R31=0),1,0)</f>
        <v>0</v>
      </c>
    </row>
    <row r="31" spans="1:20" ht="12.75" customHeight="1">
      <c r="A31" s="110"/>
      <c r="B31" s="108"/>
      <c r="C31" s="108"/>
      <c r="D31" s="110">
        <f>IF(ISNUMBER(A31),IF(A31+1&lt;=$K$6,A31+1,""),"")</f>
      </c>
      <c r="E31" s="108"/>
      <c r="F31" s="108"/>
      <c r="G31" s="110">
        <f>IF(ISNUMBER(D31),IF(D31+1&lt;=$K$6,D31+1,""),"")</f>
      </c>
      <c r="H31" s="108"/>
      <c r="I31" s="108"/>
      <c r="J31" s="110">
        <f>IF(ISNUMBER(G31),IF(G31+1&lt;=$K$6,G31+1,""),"")</f>
      </c>
      <c r="K31" s="108"/>
      <c r="L31" s="108"/>
      <c r="M31" s="110">
        <f>IF(ISNUMBER(J31),IF(J31+1&lt;=$K$6,J31+1,""),"")</f>
      </c>
      <c r="N31" s="108"/>
      <c r="O31" s="108"/>
      <c r="P31" s="109"/>
      <c r="Q31" s="46">
        <f>IF(AND(COUNT(A31,D31,G31,J31,M31)=0,COUNT(B32,E32,H32,K32,N32)=0),"",IF(COUNT(B32,E32,H32,K32,N32)=0,0,IF(ISNUMBER(A31),B32,0)+IF(ISNUMBER(D31),E32,0)+IF(ISNUMBER(G31),H32,0)+IF(ISNUMBER(J31),K32,0)+IF(ISNUMBER(M31),N32,0)))</f>
      </c>
      <c r="R31" s="41">
        <f>IF(AND(COUNT(A30,D30,G30,J30,M30)=0,COUNT(B31,E31,H31,K31,N31)=0),"",IF(AND(Q30&gt;0,COUNT(A30,D30,G30,J30,M30)&lt;5),0,IF(AND(ISNUMBER(Q30),Q30&gt;0),Q30-R$6,0)))</f>
      </c>
      <c r="S31" s="50">
        <f>IF(ISNUMBER(A31),IF(R32=0,0,IF(R32&gt;0,"+ "&amp;TEXT(R32,"[hh]:mm"),"- "&amp;TEXT(ABS(R32),"[hh]:mm"))),"")</f>
      </c>
      <c r="T31" s="37"/>
    </row>
    <row r="32" s="15" customFormat="1" ht="12.75" customHeight="1">
      <c r="R32" s="114"/>
    </row>
    <row r="33" spans="1:19" ht="56.25" customHeight="1">
      <c r="A33" s="91" t="str">
        <f>'Période 1'!A33</f>
        <v>Dans les cellules "école", inscrire pour mémoire, le nom de l'école d'exercice.
Dans les cellules bleues, saisir la durée horaire effectuée : Pour 6 h de classe, saisir : 6:00 ; pour 5h30, saisir : 5:30 ; etc …</v>
      </c>
      <c r="B33" s="91"/>
      <c r="C33" s="91"/>
      <c r="D33" s="91"/>
      <c r="E33" s="91"/>
      <c r="F33" s="91"/>
      <c r="G33" s="91"/>
      <c r="H33" s="91"/>
      <c r="I33" s="91"/>
      <c r="J33" s="91"/>
      <c r="K33" s="91"/>
      <c r="L33" s="91"/>
      <c r="M33" s="91"/>
      <c r="N33" s="91"/>
      <c r="O33" s="91"/>
      <c r="Q33" s="55" t="str">
        <f>'Période 1'!Q33</f>
        <v>Solde 
à récupérer*
sur la
période</v>
      </c>
      <c r="R33" s="56">
        <f>IF(AND(ISNUMBER(R9),R9&gt;0),R9,0)+IF(AND(ISNUMBER(R11),R11&gt;0),R11,0)+IF(AND(ISNUMBER(R13),R13&gt;0),R13,0)+IF(AND(ISNUMBER(R15),R15&gt;0),R15,0)+IF(AND(ISNUMBER(R17),R17&gt;0),R17,0)+IF(AND(ISNUMBER(R19),R19&gt;0),R19,0)+IF(AND(ISNUMBER(R21),R21&gt;0),R21,0)+IF(AND(ISNUMBER(R23),R23&gt;0),R23,0)+IF(AND(ISNUMBER(R25),R25&gt;0),R25,0)+IF(AND(ISNUMBER(R27),R27&gt;0),R27,0)+IF(AND(ISNUMBER(R29),R29&gt;0),R29,0)+IF(AND(ISNUMBER(R31),R31&gt;0),R31,0)</f>
        <v>0</v>
      </c>
      <c r="S33" s="57">
        <f>IF(R33&lt;=0,0,IF(R33&gt;0,TEXT(R33,"[hh]:mm"),"0"))</f>
        <v>0</v>
      </c>
    </row>
    <row r="34" spans="1:19" ht="12.75" customHeight="1">
      <c r="A34" s="92"/>
      <c r="B34" s="63"/>
      <c r="C34" s="63"/>
      <c r="D34" s="63"/>
      <c r="E34" s="63"/>
      <c r="F34" s="63"/>
      <c r="Q34" s="93"/>
      <c r="R34" s="94"/>
      <c r="S34" s="95"/>
    </row>
    <row r="35" spans="1:19" ht="39.75" customHeight="1">
      <c r="A35" s="96"/>
      <c r="B35" s="96"/>
      <c r="C35" s="96"/>
      <c r="D35" s="96"/>
      <c r="E35" s="62"/>
      <c r="F35" s="60"/>
      <c r="Q35" s="55" t="str">
        <f>'Période 2'!Q35</f>
        <v>Cumul à récupérer 
sur l'année</v>
      </c>
      <c r="R35" s="119">
        <f>IF('Période 3'!R40&lt;0,'Période 3'!R40,R33+'Période 3'!R40)</f>
        <v>0</v>
      </c>
      <c r="S35" s="80">
        <f>IF(R35=0,0,IF(R35&gt;0,"+ "&amp;TEXT(R35,"[hh]:mm"),"Erreur de récupération"))</f>
        <v>0</v>
      </c>
    </row>
    <row r="36" spans="1:18" ht="12.75" customHeight="1">
      <c r="A36" s="68" t="str">
        <f>'Période 1'!A36</f>
        <v>Récupération des heures</v>
      </c>
      <c r="R36" s="49"/>
    </row>
    <row r="37" spans="1:19" ht="13.5" customHeight="1">
      <c r="A37" s="69" t="str">
        <f>'Période 1'!A37</f>
        <v>Indiquer ci-contre les dates (pour mémoire) ainsi que les heures récupérées sur la période.</v>
      </c>
      <c r="B37" s="69"/>
      <c r="C37" s="69"/>
      <c r="E37" s="70" t="s">
        <v>22</v>
      </c>
      <c r="F37" s="70" t="s">
        <v>23</v>
      </c>
      <c r="H37" s="70" t="s">
        <v>22</v>
      </c>
      <c r="I37" s="70" t="s">
        <v>23</v>
      </c>
      <c r="K37" s="70" t="s">
        <v>22</v>
      </c>
      <c r="L37" s="70" t="s">
        <v>23</v>
      </c>
      <c r="N37" s="70" t="s">
        <v>22</v>
      </c>
      <c r="O37" s="70" t="s">
        <v>23</v>
      </c>
      <c r="Q37" s="55" t="str">
        <f>'Période 1'!Q37:Q38</f>
        <v>Total 
récupéré sur la période</v>
      </c>
      <c r="R37" s="121">
        <f>SUM(F38,I38,L38,O38)</f>
        <v>0</v>
      </c>
      <c r="S37" s="72" t="str">
        <f>IF(R35=0,"Pas d'heures à récupérer",IF(R37&gt;R35,"Vous tentez de récupérer trop d'heures...",TEXT(R37,"[hh]:mm")))</f>
        <v>Pas d'heures à récupérer</v>
      </c>
    </row>
    <row r="38" spans="1:19" ht="42" customHeight="1">
      <c r="A38" s="69"/>
      <c r="B38" s="69"/>
      <c r="C38" s="69"/>
      <c r="E38" s="73"/>
      <c r="F38" s="74"/>
      <c r="G38" s="75"/>
      <c r="H38" s="73"/>
      <c r="I38" s="74"/>
      <c r="J38" s="75"/>
      <c r="K38" s="73"/>
      <c r="L38" s="74"/>
      <c r="M38" s="75"/>
      <c r="N38" s="73"/>
      <c r="O38" s="74"/>
      <c r="Q38" s="55"/>
      <c r="R38" s="121"/>
      <c r="S38" s="72"/>
    </row>
    <row r="39" spans="3:19" s="15" customFormat="1" ht="12.75" customHeight="1">
      <c r="C39" s="52"/>
      <c r="Q39" s="76"/>
      <c r="R39" s="114"/>
      <c r="S39" s="52"/>
    </row>
    <row r="40" spans="1:19" ht="19.5" customHeight="1">
      <c r="A40" s="78" t="str">
        <f>'Période 1'!A40</f>
        <v>Solde à récupérer* : voir le Décret n° 2014-942 du 20 août 2014 relatif aux obligations de service des personnels enseignants du premier degré :</v>
      </c>
      <c r="B40" s="78"/>
      <c r="C40" s="78"/>
      <c r="D40" s="78"/>
      <c r="E40" s="78"/>
      <c r="F40" s="78"/>
      <c r="G40" s="78"/>
      <c r="H40" s="78"/>
      <c r="I40" s="78"/>
      <c r="J40" s="78"/>
      <c r="K40" s="78"/>
      <c r="L40" s="78"/>
      <c r="M40" s="78"/>
      <c r="N40" s="78"/>
      <c r="O40" s="78"/>
      <c r="Q40" s="55" t="str">
        <f>'Période 1'!Q40</f>
        <v>Reste à 
récupérer sur l'année</v>
      </c>
      <c r="R40" s="123">
        <f>R35-R37</f>
        <v>0</v>
      </c>
      <c r="S40" s="80">
        <f>IF(R40&gt;=0,R35-R37,"Erreur de récupération")</f>
        <v>0</v>
      </c>
    </row>
    <row r="41" spans="1:19" s="15" customFormat="1" ht="19.5" customHeight="1">
      <c r="A41" s="81" t="str">
        <f>HYPERLINK('Période 1'!A41,'Période 1'!A41)</f>
        <v>http://www.legifrance.gouv.fr/affichTexte.do?cidTexte=JORFTEXT000029390985&amp;dateTexte=&amp;categorieLien=id </v>
      </c>
      <c r="B41" s="81"/>
      <c r="C41" s="81"/>
      <c r="D41" s="81"/>
      <c r="E41" s="81"/>
      <c r="F41" s="81"/>
      <c r="G41" s="81"/>
      <c r="H41" s="81"/>
      <c r="I41" s="81"/>
      <c r="J41" s="81"/>
      <c r="K41" s="81"/>
      <c r="L41" s="81"/>
      <c r="M41" s="81"/>
      <c r="N41" s="81"/>
      <c r="O41" s="81"/>
      <c r="Q41" s="55"/>
      <c r="R41" s="114"/>
      <c r="S41" s="80"/>
    </row>
    <row r="42" ht="12.75" customHeight="1"/>
  </sheetData>
  <sheetProtection sheet="1"/>
  <mergeCells count="250">
    <mergeCell ref="A1:C1"/>
    <mergeCell ref="D1:K1"/>
    <mergeCell ref="M1:O1"/>
    <mergeCell ref="A2:C2"/>
    <mergeCell ref="D2:K2"/>
    <mergeCell ref="M2:O2"/>
    <mergeCell ref="U2:W6"/>
    <mergeCell ref="A3:C3"/>
    <mergeCell ref="D3:K3"/>
    <mergeCell ref="M3:O3"/>
    <mergeCell ref="A4:C4"/>
    <mergeCell ref="D4:K4"/>
    <mergeCell ref="M4:O4"/>
    <mergeCell ref="A6:C6"/>
    <mergeCell ref="D6:F6"/>
    <mergeCell ref="H6:I6"/>
    <mergeCell ref="K6:L6"/>
    <mergeCell ref="M6:O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T8:T9"/>
    <mergeCell ref="U8:W21"/>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T10:T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T12:T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T14:T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T16:T17"/>
    <mergeCell ref="B17:C17"/>
    <mergeCell ref="E17:F17"/>
    <mergeCell ref="H17:I17"/>
    <mergeCell ref="K17:L17"/>
    <mergeCell ref="N17:O17"/>
    <mergeCell ref="A18:A19"/>
    <mergeCell ref="B18:C18"/>
    <mergeCell ref="D18:D19"/>
    <mergeCell ref="E18:F18"/>
    <mergeCell ref="G18:G19"/>
    <mergeCell ref="H18:I18"/>
    <mergeCell ref="J18:J19"/>
    <mergeCell ref="K18:L18"/>
    <mergeCell ref="M18:M19"/>
    <mergeCell ref="N18:O18"/>
    <mergeCell ref="Q18:Q19"/>
    <mergeCell ref="S18:S19"/>
    <mergeCell ref="T18:T19"/>
    <mergeCell ref="B19:C19"/>
    <mergeCell ref="E19:F19"/>
    <mergeCell ref="H19:I19"/>
    <mergeCell ref="K19:L19"/>
    <mergeCell ref="N19:O19"/>
    <mergeCell ref="A20:A21"/>
    <mergeCell ref="B20:C20"/>
    <mergeCell ref="D20:D21"/>
    <mergeCell ref="E20:F20"/>
    <mergeCell ref="G20:G21"/>
    <mergeCell ref="H20:I20"/>
    <mergeCell ref="J20:J21"/>
    <mergeCell ref="K20:L20"/>
    <mergeCell ref="M20:M21"/>
    <mergeCell ref="N20:O20"/>
    <mergeCell ref="Q20:Q21"/>
    <mergeCell ref="S20:S21"/>
    <mergeCell ref="T20:T21"/>
    <mergeCell ref="B21:C21"/>
    <mergeCell ref="E21:F21"/>
    <mergeCell ref="H21:I21"/>
    <mergeCell ref="K21:L21"/>
    <mergeCell ref="N21:O21"/>
    <mergeCell ref="A22:A23"/>
    <mergeCell ref="B22:C22"/>
    <mergeCell ref="D22:D23"/>
    <mergeCell ref="E22:F22"/>
    <mergeCell ref="G22:G23"/>
    <mergeCell ref="H22:I22"/>
    <mergeCell ref="J22:J23"/>
    <mergeCell ref="K22:L22"/>
    <mergeCell ref="M22:M23"/>
    <mergeCell ref="N22:O22"/>
    <mergeCell ref="Q22:Q23"/>
    <mergeCell ref="S22:S23"/>
    <mergeCell ref="T22:T23"/>
    <mergeCell ref="B23:C23"/>
    <mergeCell ref="E23:F23"/>
    <mergeCell ref="H23:I23"/>
    <mergeCell ref="K23:L23"/>
    <mergeCell ref="N23:O23"/>
    <mergeCell ref="A24:A25"/>
    <mergeCell ref="B24:C24"/>
    <mergeCell ref="D24:D25"/>
    <mergeCell ref="E24:F24"/>
    <mergeCell ref="G24:G25"/>
    <mergeCell ref="H24:I24"/>
    <mergeCell ref="J24:J25"/>
    <mergeCell ref="K24:L24"/>
    <mergeCell ref="M24:M25"/>
    <mergeCell ref="N24:O24"/>
    <mergeCell ref="Q24:Q25"/>
    <mergeCell ref="S24:S25"/>
    <mergeCell ref="T24:T25"/>
    <mergeCell ref="B25:C25"/>
    <mergeCell ref="E25:F25"/>
    <mergeCell ref="H25:I25"/>
    <mergeCell ref="K25:L25"/>
    <mergeCell ref="N25:O25"/>
    <mergeCell ref="A26:A27"/>
    <mergeCell ref="B26:C26"/>
    <mergeCell ref="D26:D27"/>
    <mergeCell ref="E26:F26"/>
    <mergeCell ref="G26:G27"/>
    <mergeCell ref="H26:I26"/>
    <mergeCell ref="J26:J27"/>
    <mergeCell ref="K26:L26"/>
    <mergeCell ref="M26:M27"/>
    <mergeCell ref="N26:O26"/>
    <mergeCell ref="Q26:Q27"/>
    <mergeCell ref="S26:S27"/>
    <mergeCell ref="T26:T27"/>
    <mergeCell ref="B27:C27"/>
    <mergeCell ref="E27:F27"/>
    <mergeCell ref="H27:I27"/>
    <mergeCell ref="K27:L27"/>
    <mergeCell ref="N27:O27"/>
    <mergeCell ref="A28:A29"/>
    <mergeCell ref="B28:C28"/>
    <mergeCell ref="D28:D29"/>
    <mergeCell ref="E28:F28"/>
    <mergeCell ref="G28:G29"/>
    <mergeCell ref="H28:I28"/>
    <mergeCell ref="J28:J29"/>
    <mergeCell ref="K28:L28"/>
    <mergeCell ref="M28:M29"/>
    <mergeCell ref="N28:O28"/>
    <mergeCell ref="Q28:Q29"/>
    <mergeCell ref="S28:S29"/>
    <mergeCell ref="T28:T29"/>
    <mergeCell ref="B29:C29"/>
    <mergeCell ref="E29:F29"/>
    <mergeCell ref="H29:I29"/>
    <mergeCell ref="K29:L29"/>
    <mergeCell ref="N29:O29"/>
    <mergeCell ref="A30:A31"/>
    <mergeCell ref="B30:C30"/>
    <mergeCell ref="D30:D31"/>
    <mergeCell ref="E30:F30"/>
    <mergeCell ref="G30:G31"/>
    <mergeCell ref="H30:I30"/>
    <mergeCell ref="J30:J31"/>
    <mergeCell ref="K30:L30"/>
    <mergeCell ref="M30:M31"/>
    <mergeCell ref="N30:O30"/>
    <mergeCell ref="Q30:Q31"/>
    <mergeCell ref="S30:S31"/>
    <mergeCell ref="T30:T31"/>
    <mergeCell ref="B31:C31"/>
    <mergeCell ref="E31:F31"/>
    <mergeCell ref="H31:I31"/>
    <mergeCell ref="K31:L31"/>
    <mergeCell ref="N31:O31"/>
    <mergeCell ref="A33:O33"/>
    <mergeCell ref="A35:D35"/>
    <mergeCell ref="A37:C38"/>
    <mergeCell ref="Q37:Q38"/>
    <mergeCell ref="R37:R38"/>
    <mergeCell ref="S37:S38"/>
    <mergeCell ref="A40:O40"/>
    <mergeCell ref="Q40:Q41"/>
    <mergeCell ref="S40:S41"/>
    <mergeCell ref="A41:O41"/>
  </mergeCells>
  <conditionalFormatting sqref="A8:A30 D8:D30 G8:G30 J8:J30 M8:M30 Q8:Q31">
    <cfRule type="cellIs" priority="1" dxfId="0" operator="greaterThanOrEqual" stopIfTrue="1">
      <formula>0</formula>
    </cfRule>
  </conditionalFormatting>
  <conditionalFormatting sqref="B8 B10 B12 B14 B16 B18 B20 B22 B24 B26 B28 B30 E8 E10 E12 E14 E16 E18 E20 E22 E24 E26 E28 E30 H8 H10 H12 H14 H16 H18 H20 H22 H24 H26 H28 H30 K8 K10 K12 K14 K16 K18 K20 K22 K24 K26 K28 K30 N8 N10 N12 N14 N16 N18 N20 N22 N24 N26 N28 N30">
    <cfRule type="expression" priority="2" dxfId="5" stopIfTrue="1">
      <formula>IF(AND(ISNUMBER(A8),B8="école"),TRUE)</formula>
    </cfRule>
    <cfRule type="expression" priority="3" dxfId="6" stopIfTrue="1">
      <formula>IF(AND(ISNUMBER(A8),B8&lt;&gt;"école"),TRUE)</formula>
    </cfRule>
    <cfRule type="expression" priority="4" dxfId="4" stopIfTrue="1">
      <formula>IF(COUNT(A8)=0,TRUE)</formula>
    </cfRule>
  </conditionalFormatting>
  <conditionalFormatting sqref="B9 B11 B13 B15 B17 B19 B21 B23 B25 B27 B29 B31 E9 E11 E13 E15 E17 E19 E21 E23 E25 E27 E29 E31 H9 H11 H13 H15 H17 H19 H21 H23 H25 H27 H29 H31 K9 K11 K13 K15 K17 K19 K21 K23 K25 K27 K29 K31 N9 N11 N13 N15 N17 N19 N21 N23 N25 N27 N29 N31">
    <cfRule type="expression" priority="5" dxfId="8" stopIfTrue="1">
      <formula>IF(A8=DIMANCHEDEPAQUES(YEAR(A8))+1,TRUE)</formula>
    </cfRule>
  </conditionalFormatting>
  <conditionalFormatting sqref="S8:S30">
    <cfRule type="expression" priority="6" dxfId="1" stopIfTrue="1">
      <formula>IF(AND(ISNUMBER(R9),R9&gt;0),TRUE)</formula>
    </cfRule>
    <cfRule type="expression" priority="7" dxfId="2" stopIfTrue="1">
      <formula>IF(OR(AND(Q8=0,R9&lt;=0),AND(COUNT(A8,D8,G8,J8,M8)&gt;0,Q8&gt;0,T8=0)),TRUE)</formula>
    </cfRule>
    <cfRule type="expression" priority="8" dxfId="3" stopIfTrue="1">
      <formula>IF(AND(COUNT(A8,D8,G8,J8,M8)&lt;5,Q8&gt;0,R9=0),TRUE)</formula>
    </cfRule>
  </conditionalFormatting>
  <conditionalFormatting sqref="S31">
    <cfRule type="expression" priority="9" dxfId="4" stopIfTrue="1">
      <formula>IF($M14+3&gt;$K$6,TRUE)</formula>
    </cfRule>
  </conditionalFormatting>
  <conditionalFormatting sqref="S33">
    <cfRule type="expression" priority="10" dxfId="1" stopIfTrue="1">
      <formula>IF(R33&gt;0,TRUE)</formula>
    </cfRule>
    <cfRule type="expression" priority="11" dxfId="2" stopIfTrue="1">
      <formula>IF(R33&lt;=0,TRUE)</formula>
    </cfRule>
  </conditionalFormatting>
  <conditionalFormatting sqref="S35">
    <cfRule type="expression" priority="12" dxfId="1" stopIfTrue="1">
      <formula>IF(R35&gt;0,TRUE)</formula>
    </cfRule>
    <cfRule type="cellIs" priority="13" dxfId="1" operator="equal" stopIfTrue="1">
      <formula>"Erreur de récupération"</formula>
    </cfRule>
    <cfRule type="expression" priority="14" dxfId="2" stopIfTrue="1">
      <formula>IF(R35&lt;=0,TRUE)</formula>
    </cfRule>
  </conditionalFormatting>
  <conditionalFormatting sqref="S37:S38">
    <cfRule type="expression" priority="15" dxfId="1" stopIfTrue="1">
      <formula>IF(R37&gt;R35,TRUE)</formula>
    </cfRule>
    <cfRule type="expression" priority="16" dxfId="2" stopIfTrue="1">
      <formula>IF(R37&lt;=R35,TRUE)</formula>
    </cfRule>
  </conditionalFormatting>
  <conditionalFormatting sqref="S40">
    <cfRule type="expression" priority="17" dxfId="1" stopIfTrue="1">
      <formula>IF(R40&lt;&gt;0,TRUE)</formula>
    </cfRule>
    <cfRule type="expression" priority="18" dxfId="2" stopIfTrue="1">
      <formula>IF(R40=0,TRUE)</formula>
    </cfRule>
  </conditionalFormatting>
  <conditionalFormatting sqref="U2">
    <cfRule type="expression" priority="19" dxfId="3" stopIfTrue="1">
      <formula>IF(SUM(T8:T30)&gt;0,TRUE)</formula>
    </cfRule>
  </conditionalFormatting>
  <dataValidations count="4">
    <dataValidation type="time" allowBlank="1" showErrorMessage="1" errorTitle="Erreur de saisie" error="Soit le format horaire n'est pas respecté, soit l'horaire saisi est ... impossible pour une journée..." sqref="P19 P21 P23 P25 P27 P29 P31 F35">
      <formula1>0.041666666666666664</formula1>
      <formula2>0.25</formula2>
    </dataValidation>
    <dataValidation type="time" operator="lessThanOrEqual" allowBlank="1" showErrorMessage="1" errorTitle="Erreur de saisie ?" error="Soit le format horaire (h:mm) n'est pas respecté...&#10;Soit l'horaire saisi est ... impossible pour une journée..." sqref="B9:C9 E9:F9 H9:I9 K9:L9 N9:O9 B11:C11 E11:F11 H11:I11 K11:L11 N11:O11 B13:C13 E13:F13 H13:I13 K13:L13 N13:O13 B15:C15 E15:F15 H15:I15 K15:L15 N15:O15 B17:C17 E17:F17 H17:I17 K17:L17 N17:O17 B19:C19 E19:F19 H19:I19 K19:L19 N19:O19 B21:C21 E21:F21 H21:I21 K21:L21 N21:O21 B23:C23 E23:F23 H23:I23 K23:L23 N23:O23 B25:C25 E25:F25 H25:I25 K25:L25 N25:O25 B27:C27 E27:F27 H27:I27 K27:L27 N27:O27 B29:C29 E29:F29 H29:I29 K29:L29 N29:O29 B31:C31 E31:F31 H31:I31 K31:L31 N31:O31">
      <formula1>0.2916666666666667</formula1>
    </dataValidation>
    <dataValidation type="date" allowBlank="1" showInputMessage="1" showErrorMessage="1" promptTitle="Date" prompt="Saisir la date au format : jj/mm/aa ou jj/mm/aaaa" errorTitle="Erreur de saisie ?" error="Le format de date (jj/mm/aa) n'a pas été respecté" sqref="E38 H38 K38 N38">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0;Soit le format horaire (hh:mm) n'a pas été respecté" sqref="F38 I38 L38 O38">
      <formula1>24:0:0</formula1>
    </dataValidation>
  </dataValidations>
  <printOptions horizontalCentered="1"/>
  <pageMargins left="0.39375" right="0.39375" top="0.5902777777777778" bottom="0.5902777777777778" header="0.5118055555555555" footer="0.5118055555555555"/>
  <pageSetup fitToHeight="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W43"/>
  <sheetViews>
    <sheetView showGridLines="0" workbookViewId="0" topLeftCell="A1">
      <selection activeCell="B9" sqref="B9"/>
    </sheetView>
  </sheetViews>
  <sheetFormatPr defaultColWidth="11.421875" defaultRowHeight="12.75" customHeight="1"/>
  <cols>
    <col min="1" max="1" width="5.57421875" style="0" customWidth="1"/>
    <col min="2" max="3" width="10.7109375" style="0" customWidth="1"/>
    <col min="4" max="4" width="5.57421875" style="0" customWidth="1"/>
    <col min="5" max="6" width="10.7109375" style="0" customWidth="1"/>
    <col min="7" max="7" width="5.57421875" style="0" customWidth="1"/>
    <col min="8" max="9" width="10.7109375" style="0" customWidth="1"/>
    <col min="10" max="10" width="5.57421875" style="0" customWidth="1"/>
    <col min="11" max="12" width="10.7109375" style="0" customWidth="1"/>
    <col min="13" max="13" width="5.57421875" style="0" customWidth="1"/>
    <col min="14" max="15" width="10.7109375" style="0" customWidth="1"/>
    <col min="16" max="16" width="1.7109375" style="133" customWidth="1"/>
    <col min="17" max="17" width="12.7109375" style="0" customWidth="1"/>
    <col min="18" max="18" width="0" style="0" hidden="1" customWidth="1"/>
    <col min="19" max="19" width="14.00390625" style="0" customWidth="1"/>
    <col min="20" max="20" width="2.57421875" style="0" customWidth="1"/>
  </cols>
  <sheetData>
    <row r="1" spans="1:21" ht="15" customHeight="1">
      <c r="A1" s="82" t="s">
        <v>0</v>
      </c>
      <c r="B1" s="82"/>
      <c r="C1" s="82"/>
      <c r="D1" s="83">
        <f>IF(ISBLANK('Période 1'!D1:K1),"",'Période 1'!D1:K1)</f>
      </c>
      <c r="E1" s="83"/>
      <c r="F1" s="83"/>
      <c r="G1" s="83"/>
      <c r="H1" s="83"/>
      <c r="I1" s="83"/>
      <c r="J1" s="83"/>
      <c r="K1" s="83"/>
      <c r="M1" s="5" t="str">
        <f>Gestion!AC2</f>
        <v>SNUipp-FSU 07</v>
      </c>
      <c r="N1" s="5"/>
      <c r="O1" s="5"/>
      <c r="Q1" s="68"/>
      <c r="R1" s="68"/>
      <c r="U1" s="134" t="str">
        <f>Gestion!B15</f>
        <v>vaqué</v>
      </c>
    </row>
    <row r="2" spans="1:23" ht="15" customHeight="1">
      <c r="A2" s="82" t="s">
        <v>1</v>
      </c>
      <c r="B2" s="82"/>
      <c r="C2" s="82"/>
      <c r="D2" s="83">
        <f>IF(ISBLANK('Période 1'!D2:K2),"",'Période 1'!D2:K2)</f>
      </c>
      <c r="E2" s="83"/>
      <c r="F2" s="83"/>
      <c r="G2" s="83"/>
      <c r="H2" s="83"/>
      <c r="I2" s="83"/>
      <c r="J2" s="83"/>
      <c r="K2" s="83"/>
      <c r="M2" s="8" t="str">
        <f>HYPERLINK("mailto:"&amp;Gestion!AC3,Gestion!AC3)</f>
        <v>snu07@snuipp.fr</v>
      </c>
      <c r="N2" s="8"/>
      <c r="O2" s="8"/>
      <c r="Q2" s="84"/>
      <c r="R2" s="84"/>
      <c r="U2" s="9">
        <f>IF(SUM(T8:T32)&gt;0,Gestion!A40,"")</f>
      </c>
      <c r="V2" s="9"/>
      <c r="W2" s="9"/>
    </row>
    <row r="3" spans="1:23" ht="15" customHeight="1">
      <c r="A3" s="82" t="s">
        <v>2</v>
      </c>
      <c r="B3" s="82"/>
      <c r="C3" s="82"/>
      <c r="D3" s="83">
        <f>IF(ISBLANK('Période 1'!D3:K3),"",'Période 1'!D3:K3)</f>
      </c>
      <c r="E3" s="83"/>
      <c r="F3" s="83"/>
      <c r="G3" s="83"/>
      <c r="H3" s="83"/>
      <c r="I3" s="83"/>
      <c r="J3" s="83"/>
      <c r="K3" s="83"/>
      <c r="M3" s="10" t="str">
        <f>Gestion!AC4</f>
        <v>TEL 04.75.64.32.02</v>
      </c>
      <c r="N3" s="10"/>
      <c r="O3" s="10"/>
      <c r="U3" s="9"/>
      <c r="V3" s="9"/>
      <c r="W3" s="9"/>
    </row>
    <row r="4" spans="1:23" ht="15" customHeight="1">
      <c r="A4" s="82" t="s">
        <v>3</v>
      </c>
      <c r="B4" s="82"/>
      <c r="C4" s="82"/>
      <c r="D4" s="83">
        <f>IF(ISBLANK('Période 1'!D4:K4),"",'Période 1'!D4:K4)</f>
      </c>
      <c r="E4" s="83"/>
      <c r="F4" s="83"/>
      <c r="G4" s="83"/>
      <c r="H4" s="83"/>
      <c r="I4" s="83"/>
      <c r="J4" s="83"/>
      <c r="K4" s="83"/>
      <c r="M4" s="10">
        <f>IF(ISBLANK(Gestion!AC5),"",Gestion!AC5)</f>
      </c>
      <c r="N4" s="10"/>
      <c r="O4" s="10"/>
      <c r="U4" s="9"/>
      <c r="V4" s="9"/>
      <c r="W4" s="9"/>
    </row>
    <row r="5" spans="1:23" s="15" customFormat="1" ht="13.5" customHeight="1">
      <c r="A5" s="85" t="str">
        <f>'Période 2'!A5</f>
        <v>Les choix de l'année scolaire et de la zone académique se font dans l'onglet « Période 1 »</v>
      </c>
      <c r="B5" s="52"/>
      <c r="C5" s="52"/>
      <c r="D5" s="14"/>
      <c r="E5" s="14"/>
      <c r="F5" s="14"/>
      <c r="G5" s="14"/>
      <c r="H5" s="14"/>
      <c r="I5" s="14"/>
      <c r="J5" s="14"/>
      <c r="K5" s="14"/>
      <c r="P5" s="135"/>
      <c r="R5" s="86"/>
      <c r="U5" s="9"/>
      <c r="V5" s="9"/>
      <c r="W5" s="9"/>
    </row>
    <row r="6" spans="1:23" ht="21" customHeight="1">
      <c r="A6" s="87" t="str">
        <f>'Période 1'!A6</f>
        <v>2016-2017</v>
      </c>
      <c r="B6" s="87"/>
      <c r="C6" s="87"/>
      <c r="D6" s="103" t="str">
        <f>'Période 1'!D6</f>
        <v>Zone A</v>
      </c>
      <c r="E6" s="103"/>
      <c r="F6" s="103"/>
      <c r="G6" s="19" t="str">
        <f>'Période 1'!G6</f>
        <v>du </v>
      </c>
      <c r="H6" s="20">
        <f>Gestion!B14</f>
        <v>42857</v>
      </c>
      <c r="I6" s="20"/>
      <c r="J6" s="19" t="str">
        <f>'Période 1'!J6</f>
        <v>au </v>
      </c>
      <c r="K6" s="20">
        <f>IF(WEEKDAY(Gestion!B16)=7,Gestion!B16-1,Gestion!B16)</f>
        <v>42923</v>
      </c>
      <c r="L6" s="20"/>
      <c r="M6" s="21" t="str">
        <f>(COUNT(A8:A30)+COUNT(D8:D30)+COUNT(G8:G30)+COUNT(J8:J30)+COUNT(M8:M30))/5&amp;" semaines"</f>
        <v>9,8 semaines</v>
      </c>
      <c r="N6" s="21"/>
      <c r="O6" s="21"/>
      <c r="P6" s="136"/>
      <c r="Q6" s="23"/>
      <c r="R6" s="24">
        <v>1</v>
      </c>
      <c r="S6" s="88"/>
      <c r="U6" s="9"/>
      <c r="V6" s="9"/>
      <c r="W6" s="9"/>
    </row>
    <row r="7" spans="1:19" s="68" customFormat="1" ht="52.5" customHeight="1">
      <c r="A7" s="26" t="s">
        <v>9</v>
      </c>
      <c r="B7" s="26"/>
      <c r="C7" s="26"/>
      <c r="D7" s="26" t="s">
        <v>10</v>
      </c>
      <c r="E7" s="26"/>
      <c r="F7" s="26"/>
      <c r="G7" s="26" t="s">
        <v>11</v>
      </c>
      <c r="H7" s="26"/>
      <c r="I7" s="26"/>
      <c r="J7" s="26" t="s">
        <v>12</v>
      </c>
      <c r="K7" s="26"/>
      <c r="L7" s="26"/>
      <c r="M7" s="26" t="s">
        <v>13</v>
      </c>
      <c r="N7" s="26"/>
      <c r="O7" s="26"/>
      <c r="P7" s="137"/>
      <c r="Q7" s="28" t="s">
        <v>14</v>
      </c>
      <c r="R7" s="138"/>
      <c r="S7" s="28" t="s">
        <v>15</v>
      </c>
    </row>
    <row r="8" spans="1:23" ht="12.75" customHeight="1">
      <c r="A8" s="30">
        <f>IF(WEEKDAY(Gestion!B14)=2,Gestion!B14,"")</f>
      </c>
      <c r="B8" s="31" t="s">
        <v>16</v>
      </c>
      <c r="C8" s="31"/>
      <c r="D8" s="30">
        <f>IF(AND(COUNT(A8)=0,WEEKDAY(Gestion!$B14)&lt;&gt;3),"",IF(WEEKDAY(Gestion!$B14)=3,Gestion!$B14,A8+1))</f>
        <v>42857</v>
      </c>
      <c r="E8" s="31" t="s">
        <v>16</v>
      </c>
      <c r="F8" s="31"/>
      <c r="G8" s="30">
        <f>IF(AND(COUNT(D8)=0,WEEKDAY(Gestion!$B14)&lt;&gt;4),"",IF(WEEKDAY(Gestion!$B14)=4,Gestion!$B14,D8+1))</f>
        <v>42858</v>
      </c>
      <c r="H8" s="31" t="s">
        <v>16</v>
      </c>
      <c r="I8" s="31"/>
      <c r="J8" s="30">
        <f>IF(AND(COUNT(G8)=0,WEEKDAY(Gestion!$B14)&lt;&gt;5),"",IF(WEEKDAY(Gestion!$B14)=5,Gestion!$B14,G8+1))</f>
        <v>42859</v>
      </c>
      <c r="K8" s="31" t="s">
        <v>16</v>
      </c>
      <c r="L8" s="31"/>
      <c r="M8" s="30">
        <f>IF(AND(COUNT(J8)=0,WEEKDAY(Gestion!$B14)&lt;&gt;6),"",IF(WEEKDAY(Gestion!$B14)=6,Gestion!$B14,J8+1))</f>
        <v>42860</v>
      </c>
      <c r="N8" s="31" t="s">
        <v>16</v>
      </c>
      <c r="O8" s="31"/>
      <c r="P8" s="31"/>
      <c r="Q8" s="139">
        <f>(IF(ISNUMBER(B9),B9,0)+IF(ISNUMBER(E9),E9,0)+IF(ISNUMBER(J9),J9,0)+IF(ISNUMBER(H9),H9,0)+IF(ISNUMBER(K9),K9,0)+IF(ISNUMBER(N9),N9,0))</f>
        <v>0</v>
      </c>
      <c r="R8" s="35"/>
      <c r="S8" s="43">
        <f>IF(R9=0,0,IF(R9&gt;0,"+ "&amp;TEXT(R9,"[hh]:mm"),"- "&amp;TEXT(ABS(R9),"[hh]:mm")))</f>
        <v>0</v>
      </c>
      <c r="T8" s="37">
        <f>IF(AND(COUNT(A8,D8,G8,J8,M8)&lt;5,Q8&gt;0,R9=0),1,0)</f>
        <v>0</v>
      </c>
      <c r="U8" s="38" t="str">
        <f>'Période 1'!U8</f>
        <v>En cas de : congé maladie, grève, jour férié, journée vaquée…
Il faut compter :
- soit le nombre d’heures de l’école de rattachement 
- soit celui de l’école où est effectué le remplacement si celui-ci dure toute la semaine ou bien s’il est encadré par 2 jours de remplacement dans la même école. </v>
      </c>
      <c r="V8" s="38"/>
      <c r="W8" s="38"/>
    </row>
    <row r="9" spans="1:23" ht="12.75" customHeight="1">
      <c r="A9" s="30"/>
      <c r="B9" s="39"/>
      <c r="C9" s="39"/>
      <c r="D9" s="30"/>
      <c r="E9" s="39"/>
      <c r="F9" s="39"/>
      <c r="G9" s="30"/>
      <c r="H9" s="39"/>
      <c r="I9" s="39"/>
      <c r="J9" s="30"/>
      <c r="K9" s="39"/>
      <c r="L9" s="39"/>
      <c r="M9" s="30"/>
      <c r="N9" s="39"/>
      <c r="O9" s="39"/>
      <c r="P9" s="140"/>
      <c r="Q9" s="139"/>
      <c r="R9" s="41">
        <f>IF(AND(Q8&gt;0,COUNT(A8,D8,G8,J8,M8)&lt;5),0,IF(AND(ISNUMBER(Q8),Q8&gt;0),Q8-R$6,0))</f>
        <v>0</v>
      </c>
      <c r="S9" s="43"/>
      <c r="T9" s="37"/>
      <c r="U9" s="38"/>
      <c r="V9" s="38"/>
      <c r="W9" s="38"/>
    </row>
    <row r="10" spans="1:23" ht="12.75" customHeight="1">
      <c r="A10" s="30">
        <f>M8+3</f>
        <v>42863</v>
      </c>
      <c r="B10" s="31" t="s">
        <v>16</v>
      </c>
      <c r="C10" s="31"/>
      <c r="D10" s="30">
        <f>A10+1</f>
        <v>42864</v>
      </c>
      <c r="E10" s="31" t="s">
        <v>16</v>
      </c>
      <c r="F10" s="31"/>
      <c r="G10" s="30">
        <f>D10+1</f>
        <v>42865</v>
      </c>
      <c r="H10" s="31" t="s">
        <v>16</v>
      </c>
      <c r="I10" s="31"/>
      <c r="J10" s="30">
        <f>G10+1</f>
        <v>42866</v>
      </c>
      <c r="K10" s="31" t="s">
        <v>16</v>
      </c>
      <c r="L10" s="31"/>
      <c r="M10" s="30">
        <f>J10+1</f>
        <v>42867</v>
      </c>
      <c r="N10" s="31" t="s">
        <v>16</v>
      </c>
      <c r="O10" s="31"/>
      <c r="P10" s="31"/>
      <c r="Q10" s="139">
        <f>(IF(ISNUMBER(B11),B11,0)+IF(ISNUMBER(E11),E11,0)+IF(ISNUMBER(J11),J11,0)+IF(ISNUMBER(H11),H11,0)+IF(ISNUMBER(K11),K11,0)+IF(ISNUMBER(N11),N11,0))</f>
        <v>0</v>
      </c>
      <c r="R10" s="42"/>
      <c r="S10" s="43">
        <f>IF(R11=0,0,IF(R11&gt;0,"+ "&amp;TEXT(R11,"[hh]:mm"),"- "&amp;TEXT(ABS(R11),"[hh]:mm")))</f>
        <v>0</v>
      </c>
      <c r="T10" s="37">
        <f>IF(AND(COUNT(A10,D10,G10,J10,M10)&lt;5,Q10&gt;0,R11=0),1,0)</f>
        <v>0</v>
      </c>
      <c r="U10" s="38"/>
      <c r="V10" s="38"/>
      <c r="W10" s="38"/>
    </row>
    <row r="11" spans="1:23" ht="12.75" customHeight="1">
      <c r="A11" s="30"/>
      <c r="B11" s="39"/>
      <c r="C11" s="39"/>
      <c r="D11" s="30"/>
      <c r="E11" s="39"/>
      <c r="F11" s="39"/>
      <c r="G11" s="30"/>
      <c r="H11" s="39"/>
      <c r="I11" s="39"/>
      <c r="J11" s="30"/>
      <c r="K11" s="39"/>
      <c r="L11" s="39"/>
      <c r="M11" s="30"/>
      <c r="N11" s="39"/>
      <c r="O11" s="39"/>
      <c r="P11" s="140"/>
      <c r="Q11" s="139"/>
      <c r="R11" s="44">
        <f>IF(Q10&gt;0,Q10-R$6,0)</f>
        <v>0</v>
      </c>
      <c r="S11" s="43"/>
      <c r="T11" s="37"/>
      <c r="U11" s="38"/>
      <c r="V11" s="38"/>
      <c r="W11" s="38"/>
    </row>
    <row r="12" spans="1:23" ht="12.75" customHeight="1">
      <c r="A12" s="30">
        <f>M10+3</f>
        <v>42870</v>
      </c>
      <c r="B12" s="31" t="s">
        <v>16</v>
      </c>
      <c r="C12" s="31"/>
      <c r="D12" s="30">
        <f>A12+1</f>
        <v>42871</v>
      </c>
      <c r="E12" s="31" t="s">
        <v>16</v>
      </c>
      <c r="F12" s="31"/>
      <c r="G12" s="30">
        <f>D12+1</f>
        <v>42872</v>
      </c>
      <c r="H12" s="31" t="s">
        <v>16</v>
      </c>
      <c r="I12" s="31"/>
      <c r="J12" s="30">
        <f>G12+1</f>
        <v>42873</v>
      </c>
      <c r="K12" s="31" t="s">
        <v>16</v>
      </c>
      <c r="L12" s="31"/>
      <c r="M12" s="30">
        <f>J12+1</f>
        <v>42874</v>
      </c>
      <c r="N12" s="31" t="s">
        <v>16</v>
      </c>
      <c r="O12" s="31"/>
      <c r="P12" s="31"/>
      <c r="Q12" s="139">
        <f>(IF(ISNUMBER(B13),B13,0)+IF(ISNUMBER(E13),E13,0)+IF(ISNUMBER(J13),J13,0)+IF(ISNUMBER(H13),H13,0)+IF(ISNUMBER(K13),K13,0)+IF(ISNUMBER(N13),N13,0))</f>
        <v>0</v>
      </c>
      <c r="R12" s="42"/>
      <c r="S12" s="43">
        <f>IF(R13=0,0,IF(R13&gt;0,"+ "&amp;TEXT(R13,"[hh]:mm"),"- "&amp;TEXT(ABS(R13),"[hh]:mm")))</f>
        <v>0</v>
      </c>
      <c r="T12" s="37">
        <f>IF(AND(COUNT(A12,D12,G12,J12,M12)&lt;5,Q12&gt;0,R13=0),1,0)</f>
        <v>0</v>
      </c>
      <c r="U12" s="38"/>
      <c r="V12" s="38"/>
      <c r="W12" s="38"/>
    </row>
    <row r="13" spans="1:23" ht="12.75" customHeight="1">
      <c r="A13" s="30"/>
      <c r="B13" s="39"/>
      <c r="C13" s="39"/>
      <c r="D13" s="30"/>
      <c r="E13" s="39"/>
      <c r="F13" s="39"/>
      <c r="G13" s="30"/>
      <c r="H13" s="39"/>
      <c r="I13" s="39"/>
      <c r="J13" s="30"/>
      <c r="K13" s="39"/>
      <c r="L13" s="39"/>
      <c r="M13" s="30"/>
      <c r="N13" s="39"/>
      <c r="O13" s="39"/>
      <c r="P13" s="140"/>
      <c r="Q13" s="139"/>
      <c r="R13" s="44">
        <f>IF(Q12&gt;0,Q12-R$6,0)</f>
        <v>0</v>
      </c>
      <c r="S13" s="43"/>
      <c r="T13" s="37"/>
      <c r="U13" s="38"/>
      <c r="V13" s="38"/>
      <c r="W13" s="38"/>
    </row>
    <row r="14" spans="1:23" ht="12.75" customHeight="1">
      <c r="A14" s="30">
        <f>M12+3</f>
        <v>42877</v>
      </c>
      <c r="B14" s="31" t="s">
        <v>16</v>
      </c>
      <c r="C14" s="31"/>
      <c r="D14" s="30">
        <f>A14+1</f>
        <v>42878</v>
      </c>
      <c r="E14" s="31" t="s">
        <v>16</v>
      </c>
      <c r="F14" s="31"/>
      <c r="G14" s="30">
        <f>D14+1</f>
        <v>42879</v>
      </c>
      <c r="H14" s="31" t="s">
        <v>16</v>
      </c>
      <c r="I14" s="31"/>
      <c r="J14" s="30">
        <f>G14+1</f>
        <v>42880</v>
      </c>
      <c r="K14" s="31" t="s">
        <v>16</v>
      </c>
      <c r="L14" s="31"/>
      <c r="M14" s="30">
        <f>J14+1</f>
        <v>42881</v>
      </c>
      <c r="N14" s="31" t="s">
        <v>16</v>
      </c>
      <c r="O14" s="31"/>
      <c r="P14" s="31"/>
      <c r="Q14" s="139">
        <f>(IF(ISNUMBER(B15),B15,0)+IF(ISNUMBER(E15),E15,0)+IF(ISNUMBER(J15),J15,0)+IF(ISNUMBER(H15),H15,0)+IF(ISNUMBER(K15),K15,0)+IF(ISNUMBER(N15),N15,0))</f>
        <v>0</v>
      </c>
      <c r="R14" s="42"/>
      <c r="S14" s="43">
        <f>IF(R15=0,0,IF(R15&gt;0,"+ "&amp;TEXT(R15,"[hh]:mm"),"- "&amp;TEXT(ABS(R15),"[hh]:mm")))</f>
        <v>0</v>
      </c>
      <c r="T14" s="37">
        <f>IF(AND(COUNT(A14,D14,G14,J14,M14)&lt;5,Q14&gt;0,R15=0),1,0)</f>
        <v>0</v>
      </c>
      <c r="U14" s="38"/>
      <c r="V14" s="38"/>
      <c r="W14" s="38"/>
    </row>
    <row r="15" spans="1:23" ht="12.75" customHeight="1">
      <c r="A15" s="30"/>
      <c r="B15" s="39"/>
      <c r="C15" s="39"/>
      <c r="D15" s="30"/>
      <c r="E15" s="39"/>
      <c r="F15" s="39"/>
      <c r="G15" s="30"/>
      <c r="H15" s="39"/>
      <c r="I15" s="39"/>
      <c r="J15" s="30"/>
      <c r="K15" s="39"/>
      <c r="L15" s="39"/>
      <c r="M15" s="30"/>
      <c r="N15" s="39"/>
      <c r="O15" s="39"/>
      <c r="P15" s="140"/>
      <c r="Q15" s="139"/>
      <c r="R15" s="44">
        <f>IF(Q14&gt;0,Q14-R$6,0)</f>
        <v>0</v>
      </c>
      <c r="S15" s="43"/>
      <c r="T15" s="37"/>
      <c r="U15" s="38"/>
      <c r="V15" s="38"/>
      <c r="W15" s="38"/>
    </row>
    <row r="16" spans="1:23" ht="12.75" customHeight="1">
      <c r="A16" s="30">
        <f>M14+3</f>
        <v>42884</v>
      </c>
      <c r="B16" s="31" t="s">
        <v>16</v>
      </c>
      <c r="C16" s="31"/>
      <c r="D16" s="30">
        <f>A16+1</f>
        <v>42885</v>
      </c>
      <c r="E16" s="31" t="s">
        <v>16</v>
      </c>
      <c r="F16" s="31"/>
      <c r="G16" s="30">
        <f>D16+1</f>
        <v>42886</v>
      </c>
      <c r="H16" s="31" t="s">
        <v>16</v>
      </c>
      <c r="I16" s="31"/>
      <c r="J16" s="30">
        <f>G16+1</f>
        <v>42887</v>
      </c>
      <c r="K16" s="31" t="s">
        <v>16</v>
      </c>
      <c r="L16" s="31"/>
      <c r="M16" s="30">
        <f>J16+1</f>
        <v>42888</v>
      </c>
      <c r="N16" s="31" t="s">
        <v>16</v>
      </c>
      <c r="O16" s="31"/>
      <c r="P16" s="31"/>
      <c r="Q16" s="139">
        <f>(IF(ISNUMBER(B17),B17,0)+IF(ISNUMBER(E17),E17,0)+IF(ISNUMBER(J17),J17,0)+IF(ISNUMBER(H17),H17,0)+IF(ISNUMBER(K17),K17,0)+IF(ISNUMBER(N17),N17,0))</f>
        <v>0</v>
      </c>
      <c r="R16" s="42"/>
      <c r="S16" s="43">
        <f>IF(R17=0,0,IF(R17&gt;0,"+ "&amp;TEXT(R17,"[hh]:mm"),"- "&amp;TEXT(ABS(R17),"[hh]:mm")))</f>
        <v>0</v>
      </c>
      <c r="T16" s="37">
        <f>IF(AND(COUNT(A16,D16,G16,J16,M16)&lt;5,Q16&gt;0,R17=0),1,0)</f>
        <v>0</v>
      </c>
      <c r="U16" s="38"/>
      <c r="V16" s="38"/>
      <c r="W16" s="38"/>
    </row>
    <row r="17" spans="1:23" ht="12.75" customHeight="1">
      <c r="A17" s="30"/>
      <c r="B17" s="39"/>
      <c r="C17" s="39"/>
      <c r="D17" s="30"/>
      <c r="E17" s="39"/>
      <c r="F17" s="39"/>
      <c r="G17" s="30"/>
      <c r="H17" s="39"/>
      <c r="I17" s="39"/>
      <c r="J17" s="30"/>
      <c r="K17" s="39"/>
      <c r="L17" s="39"/>
      <c r="M17" s="30"/>
      <c r="N17" s="39"/>
      <c r="O17" s="39"/>
      <c r="P17" s="140"/>
      <c r="Q17" s="139"/>
      <c r="R17" s="44">
        <f>IF(Q16&gt;0,Q16-R$6,0)</f>
        <v>0</v>
      </c>
      <c r="S17" s="43"/>
      <c r="T17" s="37"/>
      <c r="U17" s="38"/>
      <c r="V17" s="38"/>
      <c r="W17" s="38"/>
    </row>
    <row r="18" spans="1:23" ht="12.75" customHeight="1">
      <c r="A18" s="30">
        <f>IF(ISNUMBER(M16),IF(M16+3&gt;$K$6,"",M16+3),"")</f>
        <v>42891</v>
      </c>
      <c r="B18" s="31" t="s">
        <v>16</v>
      </c>
      <c r="C18" s="31"/>
      <c r="D18" s="30">
        <f>IF(ISNUMBER(A18),IF(A18+1&lt;=$K$6,A18+1,""),"")</f>
        <v>42892</v>
      </c>
      <c r="E18" s="31" t="s">
        <v>16</v>
      </c>
      <c r="F18" s="31"/>
      <c r="G18" s="30">
        <f>IF(ISNUMBER(D18),IF(D18+1&lt;=$K$6,D18+1,""),"")</f>
        <v>42893</v>
      </c>
      <c r="H18" s="31" t="s">
        <v>16</v>
      </c>
      <c r="I18" s="31"/>
      <c r="J18" s="30">
        <f>IF(ISNUMBER(G18),IF(G18+1&lt;=$K$6,G18+1,""),"")</f>
        <v>42894</v>
      </c>
      <c r="K18" s="31" t="s">
        <v>16</v>
      </c>
      <c r="L18" s="31"/>
      <c r="M18" s="30">
        <f>IF(ISNUMBER(J18),IF(J18+1&lt;=$K$6,J18+1,""),"")</f>
        <v>42895</v>
      </c>
      <c r="N18" s="31" t="s">
        <v>16</v>
      </c>
      <c r="O18" s="31"/>
      <c r="P18" s="31"/>
      <c r="Q18" s="46">
        <f>IF(AND(COUNT(A18,D18,G18,J18,M18)=0,COUNT(B19,E19,H19,K19,N19)=0),"",IF(COUNT(B19,E19,H19,K19,N19)=0,0,IF(ISNUMBER(A18),B19,0)+IF(ISNUMBER(D18),E19,0)+IF(ISNUMBER(G18),H19,0)+IF(ISNUMBER(J18),K19,0)+IF(ISNUMBER(M18),N19,0)))</f>
        <v>0</v>
      </c>
      <c r="R18" s="42"/>
      <c r="S18" s="43">
        <f>IF(R19=0,0,IF(R19&gt;0,"+ "&amp;TEXT(R19,"[hh]:mm"),"- "&amp;TEXT(ABS(R19),"[hh]:mm")))</f>
        <v>0</v>
      </c>
      <c r="T18" s="37">
        <f>IF(AND(COUNT(A18,D18,G18,J18,M18)&lt;5,Q18&gt;0,R19=0),1,0)</f>
        <v>0</v>
      </c>
      <c r="U18" s="38"/>
      <c r="V18" s="38"/>
      <c r="W18" s="38"/>
    </row>
    <row r="19" spans="1:23" ht="12.75" customHeight="1">
      <c r="A19" s="30"/>
      <c r="B19" s="39"/>
      <c r="C19" s="39"/>
      <c r="D19" s="30"/>
      <c r="E19" s="39"/>
      <c r="F19" s="39"/>
      <c r="G19" s="30"/>
      <c r="H19" s="39"/>
      <c r="I19" s="39"/>
      <c r="J19" s="30"/>
      <c r="K19" s="141"/>
      <c r="L19" s="141"/>
      <c r="M19" s="30"/>
      <c r="N19" s="39"/>
      <c r="O19" s="39"/>
      <c r="P19" s="140"/>
      <c r="Q19" s="46">
        <f>IF(AND(COUNT(A19,D19,G19,J19,M19)=0,COUNT(B20,E20,H20,K20,N20)=0),"",IF(COUNT(B20,E20,H20,K20,N20)=0,0,IF(ISNUMBER(A19),B20,0)+IF(ISNUMBER(D19),E20,0)+IF(ISNUMBER(G19),H20,0)+IF(ISNUMBER(J19),K20,0)+IF(ISNUMBER(M19),N20,0)))</f>
      </c>
      <c r="R19" s="41">
        <f>IF(AND(COUNT(A18,D18,G18,J18,M18)=0,COUNT(B19,E19,H19,K19,N19)=0),"",IF(AND(Q18&gt;0,COUNT(A18,D18,G18,J18,M18)&lt;5),0,IF(AND(ISNUMBER(Q18),Q18&gt;0),Q18-R$6,0)))</f>
        <v>0</v>
      </c>
      <c r="S19" s="43"/>
      <c r="T19" s="37"/>
      <c r="U19" s="38"/>
      <c r="V19" s="38"/>
      <c r="W19" s="38"/>
    </row>
    <row r="20" spans="1:23" ht="12.75" customHeight="1">
      <c r="A20" s="110">
        <f>IF(ISNUMBER(M18),IF(M18+3&gt;$K$6,"",M18+3),"")</f>
        <v>42898</v>
      </c>
      <c r="B20" s="112" t="s">
        <v>16</v>
      </c>
      <c r="C20" s="112"/>
      <c r="D20" s="110">
        <f>IF(ISNUMBER(A20),IF(A20+1&lt;=$K$6,A20+1,""),"")</f>
        <v>42899</v>
      </c>
      <c r="E20" s="112" t="s">
        <v>16</v>
      </c>
      <c r="F20" s="112"/>
      <c r="G20" s="110">
        <f>IF(ISNUMBER(D20),IF(D20+1&lt;=$K$6,D20+1,""),"")</f>
        <v>42900</v>
      </c>
      <c r="H20" s="112" t="s">
        <v>16</v>
      </c>
      <c r="I20" s="112"/>
      <c r="J20" s="110">
        <f>IF(ISNUMBER(G20),IF(G20+1&lt;=$K$6,G20+1,""),"")</f>
        <v>42901</v>
      </c>
      <c r="K20" s="112" t="s">
        <v>16</v>
      </c>
      <c r="L20" s="112"/>
      <c r="M20" s="110">
        <f>IF(ISNUMBER(J20),IF(J20+1&lt;=$K$6,J20+1,""),"")</f>
        <v>42902</v>
      </c>
      <c r="N20" s="112" t="s">
        <v>16</v>
      </c>
      <c r="O20" s="112"/>
      <c r="P20" s="106"/>
      <c r="Q20" s="46">
        <f>IF(AND(COUNT(A20,D20,G20,J20,M20)=0,COUNT(B21,E21,H21,K21,N21)=0),"",IF(COUNT(B21,E21,H21,K21,N21)=0,0,IF(ISNUMBER(A20),B21,0)+IF(ISNUMBER(D20),E21,0)+IF(ISNUMBER(G20),H21,0)+IF(ISNUMBER(J20),K21,0)+IF(ISNUMBER(M20),N21,0)))</f>
        <v>0</v>
      </c>
      <c r="R20" s="49"/>
      <c r="S20" s="50">
        <f>IF(ISNUMBER(Q20),IF(R21=0,0,IF(R21&gt;0,"+ "&amp;TEXT(R21,"[hh]:mm"),"- "&amp;TEXT(ABS(R21),"[hh]:mm"))),"")</f>
        <v>0</v>
      </c>
      <c r="T20" s="37">
        <f>IF(AND(COUNT(A20,D20,G20,J20,M20)&lt;5,Q20&gt;0,R21=0),1,0)</f>
        <v>0</v>
      </c>
      <c r="U20" s="38"/>
      <c r="V20" s="38"/>
      <c r="W20" s="38"/>
    </row>
    <row r="21" spans="1:23" ht="12.75" customHeight="1">
      <c r="A21" s="110"/>
      <c r="B21" s="108"/>
      <c r="C21" s="108"/>
      <c r="D21" s="110">
        <f>IF(ISNUMBER(A21),IF(A21+1&lt;=$K$6,A21+1,""),"")</f>
      </c>
      <c r="E21" s="108"/>
      <c r="F21" s="108"/>
      <c r="G21" s="110">
        <f>IF(ISNUMBER(D21),IF(D21+1&lt;=$K$6,D21+1,""),"")</f>
      </c>
      <c r="H21" s="108"/>
      <c r="I21" s="108"/>
      <c r="J21" s="110">
        <f>IF(ISNUMBER(G21),IF(G21+1&lt;=$K$6,G21+1,""),"")</f>
      </c>
      <c r="K21" s="108"/>
      <c r="L21" s="108"/>
      <c r="M21" s="110">
        <f>IF(ISNUMBER(J21),IF(J21+1&lt;=$K$6,J21+1,""),"")</f>
      </c>
      <c r="N21" s="108"/>
      <c r="O21" s="108"/>
      <c r="P21" s="109"/>
      <c r="Q21" s="46">
        <f>IF(AND(COUNT(A21,D21,G21,J21,M21)=0,COUNT(B22,E22,H22,K22,N22)=0),"",IF(COUNT(B22,E22,H22,K22,N22)=0,0,IF(ISNUMBER(A21),B22,0)+IF(ISNUMBER(D21),E22,0)+IF(ISNUMBER(G21),H22,0)+IF(ISNUMBER(J21),K22,0)+IF(ISNUMBER(M21),N22,0)))</f>
      </c>
      <c r="R21" s="41">
        <f>IF(AND(COUNT(A20,D20,G20,J20,M20)=0,COUNT(B21,E21,H21,K21,N21)=0),"",IF(AND(Q20&gt;0,COUNT(A20,D20,G20,J20,M20)&lt;5),0,IF(AND(ISNUMBER(Q20),Q20&gt;0),Q20-R$6,0)))</f>
        <v>0</v>
      </c>
      <c r="S21" s="50">
        <f>IF(ISNUMBER(A21),IF(R22=0,0,IF(R22&gt;0,"+ "&amp;TEXT(R22,"[hh]:mm"),"- "&amp;TEXT(ABS(R22),"[hh]:mm"))),"")</f>
      </c>
      <c r="T21" s="37"/>
      <c r="U21" s="38"/>
      <c r="V21" s="38"/>
      <c r="W21" s="38"/>
    </row>
    <row r="22" spans="1:20" ht="12.75" customHeight="1">
      <c r="A22" s="110">
        <f>IF(ISNUMBER(M20),IF(M20+3&gt;$K$6,"",M20+3),"")</f>
        <v>42905</v>
      </c>
      <c r="B22" s="112" t="s">
        <v>16</v>
      </c>
      <c r="C22" s="112"/>
      <c r="D22" s="110">
        <f>IF(ISNUMBER(A22),IF(A22+1&lt;=$K$6,A22+1,""),"")</f>
        <v>42906</v>
      </c>
      <c r="E22" s="112" t="s">
        <v>16</v>
      </c>
      <c r="F22" s="112"/>
      <c r="G22" s="110">
        <f>IF(ISNUMBER(D22),IF(D22+1&lt;=$K$6,D22+1,""),"")</f>
        <v>42907</v>
      </c>
      <c r="H22" s="112" t="s">
        <v>16</v>
      </c>
      <c r="I22" s="112"/>
      <c r="J22" s="110">
        <f>IF(ISNUMBER(G22),IF(G22+1&lt;=$K$6,G22+1,""),"")</f>
        <v>42908</v>
      </c>
      <c r="K22" s="112" t="s">
        <v>16</v>
      </c>
      <c r="L22" s="112"/>
      <c r="M22" s="110">
        <f>IF(ISNUMBER(J22),IF(J22+1&lt;=$K$6,J22+1,""),"")</f>
        <v>42909</v>
      </c>
      <c r="N22" s="112" t="s">
        <v>16</v>
      </c>
      <c r="O22" s="112"/>
      <c r="P22" s="106"/>
      <c r="Q22" s="46">
        <f>IF(AND(COUNT(A22,D22,G22,J22,M22)=0,COUNT(B23,E23,H23,K23,N23)=0),"",IF(COUNT(B23,E23,H23,K23,N23)=0,0,IF(ISNUMBER(A22),B23,0)+IF(ISNUMBER(D22),E23,0)+IF(ISNUMBER(G22),H23,0)+IF(ISNUMBER(J22),K23,0)+IF(ISNUMBER(M22),N23,0)))</f>
        <v>0</v>
      </c>
      <c r="R22" s="49"/>
      <c r="S22" s="50">
        <f>IF(ISNUMBER(Q22),IF(R23=0,0,IF(R23&gt;0,"+ "&amp;TEXT(R23,"[hh]:mm"),"- "&amp;TEXT(ABS(R23),"[hh]:mm"))),"")</f>
        <v>0</v>
      </c>
      <c r="T22" s="37">
        <f>IF(AND(COUNT(A22,D22,G22,J22,M22)&lt;5,Q22&gt;0,R23=0),1,0)</f>
        <v>0</v>
      </c>
    </row>
    <row r="23" spans="1:20" ht="12.75" customHeight="1">
      <c r="A23" s="110"/>
      <c r="B23" s="108"/>
      <c r="C23" s="108"/>
      <c r="D23" s="110">
        <f>IF(ISNUMBER(A23),IF(A23+1&lt;=$K$6,A23+1,""),"")</f>
      </c>
      <c r="E23" s="108"/>
      <c r="F23" s="108"/>
      <c r="G23" s="110">
        <f>IF(ISNUMBER(D23),IF(D23+1&lt;=$K$6,D23+1,""),"")</f>
      </c>
      <c r="H23" s="108"/>
      <c r="I23" s="108"/>
      <c r="J23" s="110">
        <f>IF(ISNUMBER(G23),IF(G23+1&lt;=$K$6,G23+1,""),"")</f>
      </c>
      <c r="K23" s="108"/>
      <c r="L23" s="108"/>
      <c r="M23" s="110">
        <f>IF(ISNUMBER(J23),IF(J23+1&lt;=$K$6,J23+1,""),"")</f>
      </c>
      <c r="N23" s="108"/>
      <c r="O23" s="108"/>
      <c r="P23" s="109"/>
      <c r="Q23" s="46">
        <f>IF(AND(COUNT(A23,D23,G23,J23,M23)=0,COUNT(B24,E24,H24,K24,N24)=0),"",IF(COUNT(B24,E24,H24,K24,N24)=0,0,IF(ISNUMBER(A23),B24,0)+IF(ISNUMBER(D23),E24,0)+IF(ISNUMBER(G23),H24,0)+IF(ISNUMBER(J23),K24,0)+IF(ISNUMBER(M23),N24,0)))</f>
      </c>
      <c r="R23" s="41">
        <f>IF(AND(COUNT(A22,D22,G22,J22,M22)=0,COUNT(B23,E23,H23,K23,N23)=0),"",IF(AND(Q22&gt;0,COUNT(A22,D22,G22,J22,M22)&lt;5),0,IF(AND(ISNUMBER(Q22),Q22&gt;0),Q22-R$6,0)))</f>
        <v>0</v>
      </c>
      <c r="S23" s="50">
        <f>IF(ISNUMBER(A23),IF(R24=0,0,IF(R24&gt;0,"+ "&amp;TEXT(R24,"[hh]:mm"),"- "&amp;TEXT(ABS(R24),"[hh]:mm"))),"")</f>
      </c>
      <c r="T23" s="37"/>
    </row>
    <row r="24" spans="1:20" ht="12.75" customHeight="1">
      <c r="A24" s="110">
        <f>IF(ISNUMBER(M22),IF(M22+3&gt;$K$6,"",M22+3),"")</f>
        <v>42912</v>
      </c>
      <c r="B24" s="112" t="s">
        <v>16</v>
      </c>
      <c r="C24" s="112"/>
      <c r="D24" s="110">
        <f>IF(ISNUMBER(A24),IF(A24+1&lt;=$K$6,A24+1,""),"")</f>
        <v>42913</v>
      </c>
      <c r="E24" s="112" t="s">
        <v>16</v>
      </c>
      <c r="F24" s="112"/>
      <c r="G24" s="110">
        <f>IF(ISNUMBER(D24),IF(D24+1&lt;=$K$6,D24+1,""),"")</f>
        <v>42914</v>
      </c>
      <c r="H24" s="112" t="s">
        <v>16</v>
      </c>
      <c r="I24" s="112"/>
      <c r="J24" s="110">
        <f>IF(ISNUMBER(G24),IF(G24+1&lt;=$K$6,G24+1,""),"")</f>
        <v>42915</v>
      </c>
      <c r="K24" s="112" t="s">
        <v>16</v>
      </c>
      <c r="L24" s="112"/>
      <c r="M24" s="110">
        <f>IF(ISNUMBER(J24),IF(J24+1&lt;=$K$6,J24+1,""),"")</f>
        <v>42916</v>
      </c>
      <c r="N24" s="112" t="s">
        <v>16</v>
      </c>
      <c r="O24" s="112"/>
      <c r="P24" s="106"/>
      <c r="Q24" s="46">
        <f>IF(AND(COUNT(A24,D24,G24,J24,M24)=0,COUNT(B25,E25,H25,K25,N25)=0),"",IF(COUNT(B25,E25,H25,K25,N25)=0,0,IF(ISNUMBER(A24),B25,0)+IF(ISNUMBER(D24),E25,0)+IF(ISNUMBER(G24),H25,0)+IF(ISNUMBER(J24),K25,0)+IF(ISNUMBER(M24),N25,0)))</f>
        <v>0</v>
      </c>
      <c r="R24" s="49"/>
      <c r="S24" s="50">
        <f>IF(ISNUMBER(Q24),IF(R25=0,0,IF(R25&gt;0,"+ "&amp;TEXT(R25,"[hh]:mm"),"- "&amp;TEXT(ABS(R25),"[hh]:mm"))),"")</f>
        <v>0</v>
      </c>
      <c r="T24" s="37">
        <f>IF(AND(COUNT(A24,D24,G24,J24,M24)&lt;5,Q24&gt;0,R25=0),1,0)</f>
        <v>0</v>
      </c>
    </row>
    <row r="25" spans="1:20" ht="12.75" customHeight="1">
      <c r="A25" s="110"/>
      <c r="B25" s="108"/>
      <c r="C25" s="108"/>
      <c r="D25" s="110">
        <f>IF(ISNUMBER(A25),IF(A25+1&lt;=$K$6,A25+1,""),"")</f>
      </c>
      <c r="E25" s="108"/>
      <c r="F25" s="108"/>
      <c r="G25" s="110">
        <f>IF(ISNUMBER(D25),IF(D25+1&lt;=$K$6,D25+1,""),"")</f>
      </c>
      <c r="H25" s="108"/>
      <c r="I25" s="108"/>
      <c r="J25" s="110">
        <f>IF(ISNUMBER(G25),IF(G25+1&lt;=$K$6,G25+1,""),"")</f>
      </c>
      <c r="K25" s="108"/>
      <c r="L25" s="108"/>
      <c r="M25" s="110">
        <f>IF(ISNUMBER(J25),IF(J25+1&lt;=$K$6,J25+1,""),"")</f>
      </c>
      <c r="N25" s="108"/>
      <c r="O25" s="108"/>
      <c r="P25" s="109"/>
      <c r="Q25" s="46">
        <f>IF(AND(COUNT(A25,D25,G25,J25,M25)=0,COUNT(B26,E26,H26,K26,N26)=0),"",IF(COUNT(B26,E26,H26,K26,N26)=0,0,IF(ISNUMBER(A25),B26,0)+IF(ISNUMBER(D25),E26,0)+IF(ISNUMBER(G25),H26,0)+IF(ISNUMBER(J25),K26,0)+IF(ISNUMBER(M25),N26,0)))</f>
      </c>
      <c r="R25" s="41">
        <f>IF(AND(COUNT(A24,D24,G24,J24,M24)=0,COUNT(B25,E25,H25,K25,N25)=0),"",IF(AND(Q24&gt;0,COUNT(A24,D24,G24,J24,M24)&lt;5),0,IF(AND(ISNUMBER(Q24),Q24&gt;0),Q24-R$6,0)))</f>
        <v>0</v>
      </c>
      <c r="S25" s="50">
        <f>IF(ISNUMBER(A25),IF(R26=0,0,IF(R26&gt;0,"+ "&amp;TEXT(R26,"[hh]:mm"),"- "&amp;TEXT(ABS(R26),"[hh]:mm"))),"")</f>
      </c>
      <c r="T25" s="37"/>
    </row>
    <row r="26" spans="1:20" ht="12.75" customHeight="1">
      <c r="A26" s="110">
        <f>IF(ISNUMBER(M24),IF(M24+3&gt;$K$6,"",M24+3),"")</f>
        <v>42919</v>
      </c>
      <c r="B26" s="112" t="s">
        <v>16</v>
      </c>
      <c r="C26" s="112"/>
      <c r="D26" s="110">
        <f>IF(ISNUMBER(A26),IF(A26+1&lt;=$K$6,A26+1,""),"")</f>
        <v>42920</v>
      </c>
      <c r="E26" s="112" t="s">
        <v>16</v>
      </c>
      <c r="F26" s="112"/>
      <c r="G26" s="110">
        <f>IF(ISNUMBER(D26),IF(D26+1&lt;=$K$6,D26+1,""),"")</f>
        <v>42921</v>
      </c>
      <c r="H26" s="112" t="s">
        <v>16</v>
      </c>
      <c r="I26" s="112"/>
      <c r="J26" s="110">
        <f>IF(ISNUMBER(G26),IF(G26+1&lt;=$K$6,G26+1,""),"")</f>
        <v>42922</v>
      </c>
      <c r="K26" s="112" t="s">
        <v>16</v>
      </c>
      <c r="L26" s="112"/>
      <c r="M26" s="110">
        <f>IF(ISNUMBER(J26),IF(J26+1&lt;=$K$6,J26+1,""),"")</f>
        <v>42923</v>
      </c>
      <c r="N26" s="112" t="s">
        <v>16</v>
      </c>
      <c r="O26" s="112"/>
      <c r="P26" s="106"/>
      <c r="Q26" s="46">
        <f>IF(AND(COUNT(A26,D26,G26,J26,M26)=0,COUNT(B27,E27,H27,K27,N27)=0),"",IF(COUNT(B27,E27,H27,K27,N27)=0,0,IF(ISNUMBER(A26),B27,0)+IF(ISNUMBER(D26),E27,0)+IF(ISNUMBER(G26),H27,0)+IF(ISNUMBER(J26),K27,0)+IF(ISNUMBER(M26),N27,0)))</f>
        <v>0</v>
      </c>
      <c r="R26" s="49"/>
      <c r="S26" s="50">
        <f>IF(ISNUMBER(A26),IF(R27=0,0,IF(R27&gt;0,"+ "&amp;TEXT(R27,"[hh]:mm"),"- "&amp;TEXT(ABS(R27),"[hh]:mm"))),"")</f>
        <v>0</v>
      </c>
      <c r="T26" s="37">
        <f>IF(AND(COUNT(A26,D26,G26,J26,M26)&lt;5,Q26&gt;0,R27=0),1,0)</f>
        <v>0</v>
      </c>
    </row>
    <row r="27" spans="1:20" ht="12.75" customHeight="1">
      <c r="A27" s="110"/>
      <c r="B27" s="108"/>
      <c r="C27" s="108"/>
      <c r="D27" s="110">
        <f>IF(ISNUMBER(A27),IF(A27+1&lt;=$K$6,A27+1,""),"")</f>
      </c>
      <c r="E27" s="108"/>
      <c r="F27" s="108"/>
      <c r="G27" s="110">
        <f>IF(ISNUMBER(D27),IF(D27+1&lt;=$K$6,D27+1,""),"")</f>
      </c>
      <c r="H27" s="108"/>
      <c r="I27" s="108"/>
      <c r="J27" s="110">
        <f>IF(ISNUMBER(G27),IF(G27+1&lt;=$K$6,G27+1,""),"")</f>
      </c>
      <c r="K27" s="108"/>
      <c r="L27" s="108"/>
      <c r="M27" s="110">
        <f>IF(ISNUMBER(J27),IF(J27+1&lt;=$K$6,J27+1,""),"")</f>
      </c>
      <c r="N27" s="108"/>
      <c r="O27" s="108"/>
      <c r="P27" s="109"/>
      <c r="Q27" s="46">
        <f>IF(AND(COUNT(A27,D27,G27,J27,M27)=0,COUNT(B28,E28,H28,K28,N28)=0),"",IF(COUNT(B28,E28,H28,K28,N28)=0,0,IF(ISNUMBER(A27),B28,0)+IF(ISNUMBER(D27),E28,0)+IF(ISNUMBER(G27),H28,0)+IF(ISNUMBER(J27),K28,0)+IF(ISNUMBER(M27),N28,0)))</f>
      </c>
      <c r="R27" s="41">
        <f>IF(AND(COUNT(A26,D26,G26,J26,M26)=0,COUNT(B27,E27,H27,K27,N27)=0),"",IF(AND(Q26&gt;0,COUNT(A26,D26,G26,J26,M26)&lt;5),0,IF(AND(ISNUMBER(Q26),Q26&gt;0),Q26-R$6,0)))</f>
        <v>0</v>
      </c>
      <c r="S27" s="50">
        <f>IF(ISNUMBER(A27),IF(R28=0,0,IF(R28&gt;0,"+ "&amp;TEXT(R28,"[hh]:mm"),"- "&amp;TEXT(ABS(R28),"[hh]:mm"))),"")</f>
      </c>
      <c r="T27" s="37"/>
    </row>
    <row r="28" spans="1:20" ht="12.75" customHeight="1">
      <c r="A28" s="110">
        <f>IF(ISNUMBER(M26),IF(M26+3&gt;$K$6,"",M26+3),"")</f>
      </c>
      <c r="B28" s="112" t="s">
        <v>16</v>
      </c>
      <c r="C28" s="112"/>
      <c r="D28" s="110">
        <f>IF(ISNUMBER(A28),IF(A28+1&lt;=$K$6,A28+1,""),"")</f>
      </c>
      <c r="E28" s="112" t="s">
        <v>16</v>
      </c>
      <c r="F28" s="112"/>
      <c r="G28" s="110">
        <f>IF(ISNUMBER(D28),IF(D28+1&lt;=$K$6,D28+1,""),"")</f>
      </c>
      <c r="H28" s="112" t="s">
        <v>16</v>
      </c>
      <c r="I28" s="112"/>
      <c r="J28" s="110">
        <f>IF(ISNUMBER(G28),IF(G28+1&lt;=$K$6,G28+1,""),"")</f>
      </c>
      <c r="K28" s="112" t="s">
        <v>16</v>
      </c>
      <c r="L28" s="112"/>
      <c r="M28" s="110">
        <f>IF(ISNUMBER(J28),IF(J28+1&lt;=$K$6,J28+1,""),"")</f>
      </c>
      <c r="N28" s="112" t="s">
        <v>16</v>
      </c>
      <c r="O28" s="112"/>
      <c r="P28" s="106"/>
      <c r="Q28" s="51">
        <f>IF(AND(COUNT(A28,D28,G28,J28,M28)=0,COUNT(B29,E29,H29,K29,N29)=0),"",IF(COUNT(B29,E29,H29,K29,N29)=0,0,IF(ISNUMBER(A28),B29,0)+IF(ISNUMBER(D28),E29,0)+IF(ISNUMBER(G28),H29,0)+IF(ISNUMBER(J28),K29,0)+IF(ISNUMBER(M28),N29,0)))</f>
      </c>
      <c r="R28" s="49"/>
      <c r="S28" s="50">
        <f>IF(ISNUMBER(A28),IF(R29=0,0,IF(R29&gt;0,"+ "&amp;TEXT(R29,"[hh]:mm"),"- "&amp;TEXT(ABS(R29),"[hh]:mm"))),"")</f>
      </c>
      <c r="T28" s="37">
        <f>IF(AND(COUNT(A28,D28,G28,J28,M28)&lt;5,Q28&gt;0,R29=0),1,0)</f>
        <v>0</v>
      </c>
    </row>
    <row r="29" spans="1:20" ht="12.75" customHeight="1">
      <c r="A29" s="110"/>
      <c r="B29" s="108"/>
      <c r="C29" s="108"/>
      <c r="D29" s="110">
        <f>IF(ISNUMBER(A29),IF(A29+1&lt;=$K$6,A29+1,""),"")</f>
      </c>
      <c r="E29" s="108"/>
      <c r="F29" s="108"/>
      <c r="G29" s="110">
        <f>IF(ISNUMBER(D29),IF(D29+1&lt;=$K$6,D29+1,""),"")</f>
      </c>
      <c r="H29" s="108"/>
      <c r="I29" s="108"/>
      <c r="J29" s="110">
        <f>IF(ISNUMBER(G29),IF(G29+1&lt;=$K$6,G29+1,""),"")</f>
      </c>
      <c r="K29" s="108"/>
      <c r="L29" s="108"/>
      <c r="M29" s="110">
        <f>IF(ISNUMBER(J29),IF(J29+1&lt;=$K$6,J29+1,""),"")</f>
      </c>
      <c r="N29" s="108"/>
      <c r="O29" s="108"/>
      <c r="P29" s="109"/>
      <c r="Q29" s="51">
        <f>IF(AND(COUNT(A29,D29,G29,J29,M29)=0,COUNT(B30,E30,H30,K30,N30)=0),"",IF(COUNT(B30,E30,H30,K30,N30)=0,0,IF(ISNUMBER(A29),B30,0)+IF(ISNUMBER(D29),E30,0)+IF(ISNUMBER(G29),H30,0)+IF(ISNUMBER(J29),K30,0)+IF(ISNUMBER(M29),N30,0)))</f>
      </c>
      <c r="R29" s="41">
        <f>IF(AND(COUNT(A28,D28,G28,J28,M28)=0,COUNT(B29,E29,H29,K29,N29)=0),"",IF(AND(Q28&gt;0,COUNT(A28,D28,G28,J28,M28)&lt;5),0,IF(AND(ISNUMBER(Q28),Q28&gt;0),Q28-R$6,0)))</f>
      </c>
      <c r="S29" s="50">
        <f>IF(ISNUMBER(A29),IF(R30=0,0,IF(R30&gt;0,"+ "&amp;TEXT(R30,"[hh]:mm"),"- "&amp;TEXT(ABS(R30),"[hh]:mm"))),"")</f>
      </c>
      <c r="T29" s="37"/>
    </row>
    <row r="30" spans="1:20" ht="12.75" customHeight="1">
      <c r="A30" s="110">
        <f>IF(ISNUMBER(M28),IF(M28+3&gt;$K$6,"",M28+3),"")</f>
      </c>
      <c r="B30" s="112" t="s">
        <v>16</v>
      </c>
      <c r="C30" s="112"/>
      <c r="D30" s="110">
        <f>IF(ISNUMBER(A30),IF(A30+1&lt;=$K$6,A30+1,""),"")</f>
      </c>
      <c r="E30" s="112" t="s">
        <v>16</v>
      </c>
      <c r="F30" s="112"/>
      <c r="G30" s="110">
        <f>IF(ISNUMBER(D30),IF(D30+1&lt;=$K$6,D30+1,""),"")</f>
      </c>
      <c r="H30" s="112" t="s">
        <v>16</v>
      </c>
      <c r="I30" s="112"/>
      <c r="J30" s="110">
        <f>IF(ISNUMBER(G30),IF(G30+1&lt;=$K$6,G30+1,""),"")</f>
      </c>
      <c r="K30" s="112" t="s">
        <v>16</v>
      </c>
      <c r="L30" s="112"/>
      <c r="M30" s="110">
        <f>IF(ISNUMBER(J30),IF(J30+1&lt;=$K$6,J30+1,""),"")</f>
      </c>
      <c r="N30" s="112" t="s">
        <v>16</v>
      </c>
      <c r="O30" s="112"/>
      <c r="P30" s="106"/>
      <c r="Q30" s="46">
        <f>IF(AND(COUNT(A30,D30,G30,J30,M30)=0,COUNT(B31,E31,H31,K31,N31)=0),"",IF(COUNT(B31,E31,H31,K31,N31)=0,0,IF(ISNUMBER(A30),B31,0)+IF(ISNUMBER(D30),E31,0)+IF(ISNUMBER(G30),H31,0)+IF(ISNUMBER(J30),K31,0)+IF(ISNUMBER(M30),N31,0)))</f>
      </c>
      <c r="R30" s="49"/>
      <c r="S30" s="50">
        <f>IF(ISNUMBER(A30),IF(R31=0,0,IF(R31&gt;0,"+ "&amp;TEXT(R31,"[hh]:mm"),"- "&amp;TEXT(ABS(R31),"[hh]:mm"))),"")</f>
      </c>
      <c r="T30" s="37">
        <f>IF(AND(COUNT(A30,D30,G30,J30,M30)&lt;5,Q30&gt;0,R31=0),1,0)</f>
        <v>0</v>
      </c>
    </row>
    <row r="31" spans="1:20" ht="12.75" customHeight="1">
      <c r="A31" s="110"/>
      <c r="B31" s="108"/>
      <c r="C31" s="108"/>
      <c r="D31" s="110">
        <f>IF(ISNUMBER(A31),IF(A31+1&lt;=$K$6,A31+1,""),"")</f>
      </c>
      <c r="E31" s="108"/>
      <c r="F31" s="108"/>
      <c r="G31" s="110">
        <f>IF(ISNUMBER(D31),IF(D31+1&lt;=$K$6,D31+1,""),"")</f>
      </c>
      <c r="H31" s="108"/>
      <c r="I31" s="108"/>
      <c r="J31" s="110">
        <f>IF(ISNUMBER(G31),IF(G31+1&lt;=$K$6,G31+1,""),"")</f>
      </c>
      <c r="K31" s="108"/>
      <c r="L31" s="108"/>
      <c r="M31" s="110">
        <f>IF(ISNUMBER(J31),IF(J31+1&lt;=$K$6,J31+1,""),"")</f>
      </c>
      <c r="N31" s="108"/>
      <c r="O31" s="108"/>
      <c r="P31" s="109"/>
      <c r="Q31" s="46">
        <f>IF(AND(COUNT(A31,D31,G31,J31,M31)=0,COUNT(B32,E32,H32,K32,N32)=0),"",IF(COUNT(B32,E32,H32,K32,N32)=0,0,IF(ISNUMBER(A31),B32,0)+IF(ISNUMBER(D31),E32,0)+IF(ISNUMBER(G31),H32,0)+IF(ISNUMBER(J31),K32,0)+IF(ISNUMBER(M31),N32,0)))</f>
      </c>
      <c r="R31" s="41">
        <f>IF(AND(COUNT(A30,D30,G30,J30,M30)=0,COUNT(B31,E31,H31,K31,N31)=0),"",IF(AND(Q30&gt;0,COUNT(A30,D30,G30,J30,M30)&lt;5),0,IF(AND(ISNUMBER(Q30),Q30&gt;0),Q30-R$6,0)))</f>
      </c>
      <c r="S31" s="50">
        <f>IF(ISNUMBER(A31),IF(R32=0,0,IF(R32&gt;0,"+ "&amp;TEXT(R32,"[hh]:mm"),"- "&amp;TEXT(ABS(R32),"[hh]:mm"))),"")</f>
      </c>
      <c r="T31" s="37"/>
    </row>
    <row r="32" spans="16:18" s="15" customFormat="1" ht="12.75" customHeight="1">
      <c r="P32" s="135"/>
      <c r="R32" s="114"/>
    </row>
    <row r="33" spans="1:19" ht="56.25" customHeight="1">
      <c r="A33" s="91" t="str">
        <f>'Période 1'!A33</f>
        <v>Dans les cellules "école", inscrire pour mémoire, le nom de l'école d'exercice.
Dans les cellules bleues, saisir la durée horaire effectuée : Pour 6 h de classe, saisir : 6:00 ; pour 5h30, saisir : 5:30 ; etc …</v>
      </c>
      <c r="B33" s="91"/>
      <c r="C33" s="91"/>
      <c r="D33" s="91"/>
      <c r="E33" s="91"/>
      <c r="F33" s="91"/>
      <c r="G33" s="91"/>
      <c r="H33" s="91"/>
      <c r="I33" s="91"/>
      <c r="J33" s="91"/>
      <c r="K33" s="91"/>
      <c r="L33" s="91"/>
      <c r="M33" s="91"/>
      <c r="N33" s="91"/>
      <c r="O33" s="91"/>
      <c r="Q33" s="55" t="str">
        <f>'Période 1'!Q33</f>
        <v>Solde 
à récupérer*
sur la
période</v>
      </c>
      <c r="R33" s="56">
        <f>IF(AND(ISNUMBER(R9),R9&gt;0),R9,0)+IF(AND(ISNUMBER(R11),R11&gt;0),R11,0)+IF(AND(ISNUMBER(R13),R13&gt;0),R13,0)+IF(AND(ISNUMBER(R15),R15&gt;0),R15,0)+IF(AND(ISNUMBER(R17),R17&gt;0),R17,0)+IF(AND(ISNUMBER(R19),R19&gt;0),R19,0)+IF(AND(ISNUMBER(R21),R21&gt;0),R21,0)+IF(AND(ISNUMBER(R23),R23&gt;0),R23,0)+IF(AND(ISNUMBER(R25),R25&gt;0),R25,0)+IF(AND(ISNUMBER(R27),R27&gt;0),R27,0)+IF(AND(ISNUMBER(R29),R29&gt;0),R29,0)+IF(AND(ISNUMBER(R31),R31&gt;0),R31,0)</f>
        <v>0</v>
      </c>
      <c r="S33" s="57">
        <f>IF(R33&lt;=0,0,IF(R33&gt;0,TEXT(R33,"[hh]:mm"),"0"))</f>
        <v>0</v>
      </c>
    </row>
    <row r="34" spans="1:19" ht="12.75" customHeight="1">
      <c r="A34" s="92"/>
      <c r="B34" s="63"/>
      <c r="C34" s="63"/>
      <c r="D34" s="63"/>
      <c r="E34" s="63"/>
      <c r="F34" s="63"/>
      <c r="G34" s="63"/>
      <c r="H34" s="63"/>
      <c r="I34" s="63"/>
      <c r="J34" s="63"/>
      <c r="K34" s="63"/>
      <c r="L34" s="63"/>
      <c r="Q34" s="93"/>
      <c r="R34" s="94"/>
      <c r="S34" s="95"/>
    </row>
    <row r="35" spans="1:19" ht="39.75" customHeight="1">
      <c r="A35" s="96"/>
      <c r="B35" s="96"/>
      <c r="C35" s="96"/>
      <c r="D35" s="96"/>
      <c r="E35" s="62"/>
      <c r="F35" s="60"/>
      <c r="G35" s="61"/>
      <c r="H35" s="62"/>
      <c r="I35" s="60"/>
      <c r="J35" s="63"/>
      <c r="K35" s="64"/>
      <c r="L35" s="60"/>
      <c r="N35" s="142"/>
      <c r="P35" s="143"/>
      <c r="Q35" s="55" t="str">
        <f>'Période 2'!Q35</f>
        <v>Cumul à récupérer 
sur l'année</v>
      </c>
      <c r="R35" s="119">
        <f>IF('Période 4'!R40&lt;0,'Période 4'!R40,R33+'Période 4'!R40)</f>
        <v>0</v>
      </c>
      <c r="S35" s="80">
        <f>IF(R35=0,0,IF(R35&gt;0,"+ "&amp;TEXT(R35,"[hh]:mm"),"Erreur de récupération"))</f>
        <v>0</v>
      </c>
    </row>
    <row r="36" spans="1:18" ht="12.75" customHeight="1">
      <c r="A36" s="68" t="str">
        <f>'Période 1'!A36</f>
        <v>Récupération des heures</v>
      </c>
      <c r="P36"/>
      <c r="R36" s="49"/>
    </row>
    <row r="37" spans="1:19" ht="13.5" customHeight="1">
      <c r="A37" s="69" t="str">
        <f>'Période 1'!A37</f>
        <v>Indiquer ci-contre les dates (pour mémoire) ainsi que les heures récupérées sur la période.</v>
      </c>
      <c r="B37" s="69"/>
      <c r="C37" s="69"/>
      <c r="E37" s="70" t="s">
        <v>22</v>
      </c>
      <c r="F37" s="70" t="s">
        <v>23</v>
      </c>
      <c r="H37" s="70" t="s">
        <v>22</v>
      </c>
      <c r="I37" s="70" t="s">
        <v>23</v>
      </c>
      <c r="K37" s="70" t="s">
        <v>22</v>
      </c>
      <c r="L37" s="70" t="s">
        <v>23</v>
      </c>
      <c r="N37" s="70" t="s">
        <v>22</v>
      </c>
      <c r="O37" s="70" t="s">
        <v>23</v>
      </c>
      <c r="P37"/>
      <c r="Q37" s="55" t="str">
        <f>'Période 1'!Q37</f>
        <v>Total 
récupéré sur la période</v>
      </c>
      <c r="R37" s="121">
        <f>SUM(F38,I38,L38,O38)</f>
        <v>0</v>
      </c>
      <c r="S37" s="72" t="str">
        <f>IF(R35=0,"Pas d'heures à récupérer",IF(R37&gt;R35,"Vous tentez de récupérer trop d'heures...",TEXT(R37,"[hh]:mm")))</f>
        <v>Pas d'heures à récupérer</v>
      </c>
    </row>
    <row r="38" spans="1:19" ht="42" customHeight="1">
      <c r="A38" s="69"/>
      <c r="B38" s="69"/>
      <c r="C38" s="69"/>
      <c r="E38" s="73"/>
      <c r="F38" s="74"/>
      <c r="G38" s="75"/>
      <c r="H38" s="73"/>
      <c r="I38" s="74"/>
      <c r="J38" s="75"/>
      <c r="K38" s="73"/>
      <c r="L38" s="74"/>
      <c r="M38" s="75"/>
      <c r="N38" s="73"/>
      <c r="O38" s="74"/>
      <c r="P38"/>
      <c r="Q38" s="55"/>
      <c r="R38" s="121"/>
      <c r="S38" s="72"/>
    </row>
    <row r="39" spans="3:19" s="15" customFormat="1" ht="12.75" customHeight="1">
      <c r="C39" s="52"/>
      <c r="Q39" s="76"/>
      <c r="R39" s="114"/>
      <c r="S39" s="52"/>
    </row>
    <row r="40" spans="1:19" ht="19.5" customHeight="1">
      <c r="A40" s="78" t="str">
        <f>'Période 1'!A40</f>
        <v>Solde à récupérer* : voir le Décret n° 2014-942 du 20 août 2014 relatif aux obligations de service des personnels enseignants du premier degré :</v>
      </c>
      <c r="B40" s="78"/>
      <c r="C40" s="78"/>
      <c r="D40" s="78"/>
      <c r="E40" s="78"/>
      <c r="F40" s="78"/>
      <c r="G40" s="78"/>
      <c r="H40" s="78"/>
      <c r="I40" s="78"/>
      <c r="J40" s="78"/>
      <c r="K40" s="78"/>
      <c r="L40" s="78"/>
      <c r="M40" s="78"/>
      <c r="N40" s="78"/>
      <c r="O40" s="78"/>
      <c r="P40"/>
      <c r="Q40" s="55" t="str">
        <f>'Période 1'!Q40</f>
        <v>Reste à 
récupérer sur l'année</v>
      </c>
      <c r="R40" s="123">
        <f>R35-R37</f>
        <v>0</v>
      </c>
      <c r="S40" s="80">
        <f>IF(R40&gt;=0,R35-R37,"Erreur de récupération")</f>
        <v>0</v>
      </c>
    </row>
    <row r="41" spans="1:19" ht="19.5" customHeight="1">
      <c r="A41" s="81" t="str">
        <f>HYPERLINK('Période 1'!A41,'Période 1'!A41)</f>
        <v>http://www.legifrance.gouv.fr/affichTexte.do?cidTexte=JORFTEXT000029390985&amp;dateTexte=&amp;categorieLien=id </v>
      </c>
      <c r="B41" s="81"/>
      <c r="C41" s="81"/>
      <c r="D41" s="81"/>
      <c r="E41" s="81"/>
      <c r="F41" s="81"/>
      <c r="G41" s="81"/>
      <c r="H41" s="81"/>
      <c r="I41" s="81"/>
      <c r="J41" s="81"/>
      <c r="K41" s="81"/>
      <c r="L41" s="81"/>
      <c r="M41" s="81"/>
      <c r="N41" s="81"/>
      <c r="O41" s="81"/>
      <c r="Q41" s="55"/>
      <c r="R41" s="49"/>
      <c r="S41" s="80"/>
    </row>
    <row r="42" ht="12.75" customHeight="1">
      <c r="P42"/>
    </row>
    <row r="43" ht="12.75" customHeight="1">
      <c r="P43"/>
    </row>
  </sheetData>
  <sheetProtection sheet="1"/>
  <mergeCells count="250">
    <mergeCell ref="A1:C1"/>
    <mergeCell ref="D1:K1"/>
    <mergeCell ref="M1:O1"/>
    <mergeCell ref="A2:C2"/>
    <mergeCell ref="D2:K2"/>
    <mergeCell ref="M2:O2"/>
    <mergeCell ref="U2:W6"/>
    <mergeCell ref="A3:C3"/>
    <mergeCell ref="D3:K3"/>
    <mergeCell ref="M3:O3"/>
    <mergeCell ref="A4:C4"/>
    <mergeCell ref="D4:K4"/>
    <mergeCell ref="M4:O4"/>
    <mergeCell ref="A6:C6"/>
    <mergeCell ref="D6:F6"/>
    <mergeCell ref="H6:I6"/>
    <mergeCell ref="K6:L6"/>
    <mergeCell ref="M6:O6"/>
    <mergeCell ref="A7:C7"/>
    <mergeCell ref="D7:F7"/>
    <mergeCell ref="G7:I7"/>
    <mergeCell ref="J7:L7"/>
    <mergeCell ref="M7:O7"/>
    <mergeCell ref="A8:A9"/>
    <mergeCell ref="B8:C8"/>
    <mergeCell ref="D8:D9"/>
    <mergeCell ref="E8:F8"/>
    <mergeCell ref="G8:G9"/>
    <mergeCell ref="H8:I8"/>
    <mergeCell ref="J8:J9"/>
    <mergeCell ref="K8:L8"/>
    <mergeCell ref="M8:M9"/>
    <mergeCell ref="N8:O8"/>
    <mergeCell ref="Q8:Q9"/>
    <mergeCell ref="S8:S9"/>
    <mergeCell ref="T8:T9"/>
    <mergeCell ref="U8:W21"/>
    <mergeCell ref="B9:C9"/>
    <mergeCell ref="E9:F9"/>
    <mergeCell ref="H9:I9"/>
    <mergeCell ref="K9:L9"/>
    <mergeCell ref="N9:O9"/>
    <mergeCell ref="A10:A11"/>
    <mergeCell ref="B10:C10"/>
    <mergeCell ref="D10:D11"/>
    <mergeCell ref="E10:F10"/>
    <mergeCell ref="G10:G11"/>
    <mergeCell ref="H10:I10"/>
    <mergeCell ref="J10:J11"/>
    <mergeCell ref="K10:L10"/>
    <mergeCell ref="M10:M11"/>
    <mergeCell ref="N10:O10"/>
    <mergeCell ref="Q10:Q11"/>
    <mergeCell ref="S10:S11"/>
    <mergeCell ref="T10:T11"/>
    <mergeCell ref="B11:C11"/>
    <mergeCell ref="E11:F11"/>
    <mergeCell ref="H11:I11"/>
    <mergeCell ref="K11:L11"/>
    <mergeCell ref="N11:O11"/>
    <mergeCell ref="A12:A13"/>
    <mergeCell ref="B12:C12"/>
    <mergeCell ref="D12:D13"/>
    <mergeCell ref="E12:F12"/>
    <mergeCell ref="G12:G13"/>
    <mergeCell ref="H12:I12"/>
    <mergeCell ref="J12:J13"/>
    <mergeCell ref="K12:L12"/>
    <mergeCell ref="M12:M13"/>
    <mergeCell ref="N12:O12"/>
    <mergeCell ref="Q12:Q13"/>
    <mergeCell ref="S12:S13"/>
    <mergeCell ref="T12:T13"/>
    <mergeCell ref="B13:C13"/>
    <mergeCell ref="E13:F13"/>
    <mergeCell ref="H13:I13"/>
    <mergeCell ref="K13:L13"/>
    <mergeCell ref="N13:O13"/>
    <mergeCell ref="A14:A15"/>
    <mergeCell ref="B14:C14"/>
    <mergeCell ref="D14:D15"/>
    <mergeCell ref="E14:F14"/>
    <mergeCell ref="G14:G15"/>
    <mergeCell ref="H14:I14"/>
    <mergeCell ref="J14:J15"/>
    <mergeCell ref="K14:L14"/>
    <mergeCell ref="M14:M15"/>
    <mergeCell ref="N14:O14"/>
    <mergeCell ref="Q14:Q15"/>
    <mergeCell ref="S14:S15"/>
    <mergeCell ref="T14:T15"/>
    <mergeCell ref="B15:C15"/>
    <mergeCell ref="E15:F15"/>
    <mergeCell ref="H15:I15"/>
    <mergeCell ref="K15:L15"/>
    <mergeCell ref="N15:O15"/>
    <mergeCell ref="A16:A17"/>
    <mergeCell ref="B16:C16"/>
    <mergeCell ref="D16:D17"/>
    <mergeCell ref="E16:F16"/>
    <mergeCell ref="G16:G17"/>
    <mergeCell ref="H16:I16"/>
    <mergeCell ref="J16:J17"/>
    <mergeCell ref="K16:L16"/>
    <mergeCell ref="M16:M17"/>
    <mergeCell ref="N16:O16"/>
    <mergeCell ref="Q16:Q17"/>
    <mergeCell ref="S16:S17"/>
    <mergeCell ref="T16:T17"/>
    <mergeCell ref="B17:C17"/>
    <mergeCell ref="E17:F17"/>
    <mergeCell ref="H17:I17"/>
    <mergeCell ref="K17:L17"/>
    <mergeCell ref="N17:O17"/>
    <mergeCell ref="A18:A19"/>
    <mergeCell ref="B18:C18"/>
    <mergeCell ref="D18:D19"/>
    <mergeCell ref="E18:F18"/>
    <mergeCell ref="G18:G19"/>
    <mergeCell ref="H18:I18"/>
    <mergeCell ref="J18:J19"/>
    <mergeCell ref="K18:L18"/>
    <mergeCell ref="M18:M19"/>
    <mergeCell ref="N18:O18"/>
    <mergeCell ref="Q18:Q19"/>
    <mergeCell ref="S18:S19"/>
    <mergeCell ref="T18:T19"/>
    <mergeCell ref="B19:C19"/>
    <mergeCell ref="E19:F19"/>
    <mergeCell ref="H19:I19"/>
    <mergeCell ref="K19:L19"/>
    <mergeCell ref="N19:O19"/>
    <mergeCell ref="A20:A21"/>
    <mergeCell ref="B20:C20"/>
    <mergeCell ref="D20:D21"/>
    <mergeCell ref="E20:F20"/>
    <mergeCell ref="G20:G21"/>
    <mergeCell ref="H20:I20"/>
    <mergeCell ref="J20:J21"/>
    <mergeCell ref="K20:L20"/>
    <mergeCell ref="M20:M21"/>
    <mergeCell ref="N20:O20"/>
    <mergeCell ref="Q20:Q21"/>
    <mergeCell ref="S20:S21"/>
    <mergeCell ref="T20:T21"/>
    <mergeCell ref="B21:C21"/>
    <mergeCell ref="E21:F21"/>
    <mergeCell ref="H21:I21"/>
    <mergeCell ref="K21:L21"/>
    <mergeCell ref="N21:O21"/>
    <mergeCell ref="A22:A23"/>
    <mergeCell ref="B22:C22"/>
    <mergeCell ref="D22:D23"/>
    <mergeCell ref="E22:F22"/>
    <mergeCell ref="G22:G23"/>
    <mergeCell ref="H22:I22"/>
    <mergeCell ref="J22:J23"/>
    <mergeCell ref="K22:L22"/>
    <mergeCell ref="M22:M23"/>
    <mergeCell ref="N22:O22"/>
    <mergeCell ref="Q22:Q23"/>
    <mergeCell ref="S22:S23"/>
    <mergeCell ref="T22:T23"/>
    <mergeCell ref="B23:C23"/>
    <mergeCell ref="E23:F23"/>
    <mergeCell ref="H23:I23"/>
    <mergeCell ref="K23:L23"/>
    <mergeCell ref="N23:O23"/>
    <mergeCell ref="A24:A25"/>
    <mergeCell ref="B24:C24"/>
    <mergeCell ref="D24:D25"/>
    <mergeCell ref="E24:F24"/>
    <mergeCell ref="G24:G25"/>
    <mergeCell ref="H24:I24"/>
    <mergeCell ref="J24:J25"/>
    <mergeCell ref="K24:L24"/>
    <mergeCell ref="M24:M25"/>
    <mergeCell ref="N24:O24"/>
    <mergeCell ref="Q24:Q25"/>
    <mergeCell ref="S24:S25"/>
    <mergeCell ref="T24:T25"/>
    <mergeCell ref="B25:C25"/>
    <mergeCell ref="E25:F25"/>
    <mergeCell ref="H25:I25"/>
    <mergeCell ref="K25:L25"/>
    <mergeCell ref="N25:O25"/>
    <mergeCell ref="A26:A27"/>
    <mergeCell ref="B26:C26"/>
    <mergeCell ref="D26:D27"/>
    <mergeCell ref="E26:F26"/>
    <mergeCell ref="G26:G27"/>
    <mergeCell ref="H26:I26"/>
    <mergeCell ref="J26:J27"/>
    <mergeCell ref="K26:L26"/>
    <mergeCell ref="M26:M27"/>
    <mergeCell ref="N26:O26"/>
    <mergeCell ref="Q26:Q27"/>
    <mergeCell ref="S26:S27"/>
    <mergeCell ref="T26:T27"/>
    <mergeCell ref="B27:C27"/>
    <mergeCell ref="E27:F27"/>
    <mergeCell ref="H27:I27"/>
    <mergeCell ref="K27:L27"/>
    <mergeCell ref="N27:O27"/>
    <mergeCell ref="A28:A29"/>
    <mergeCell ref="B28:C28"/>
    <mergeCell ref="D28:D29"/>
    <mergeCell ref="E28:F28"/>
    <mergeCell ref="G28:G29"/>
    <mergeCell ref="H28:I28"/>
    <mergeCell ref="J28:J29"/>
    <mergeCell ref="K28:L28"/>
    <mergeCell ref="M28:M29"/>
    <mergeCell ref="N28:O28"/>
    <mergeCell ref="Q28:Q29"/>
    <mergeCell ref="S28:S29"/>
    <mergeCell ref="T28:T29"/>
    <mergeCell ref="B29:C29"/>
    <mergeCell ref="E29:F29"/>
    <mergeCell ref="H29:I29"/>
    <mergeCell ref="K29:L29"/>
    <mergeCell ref="N29:O29"/>
    <mergeCell ref="A30:A31"/>
    <mergeCell ref="B30:C30"/>
    <mergeCell ref="D30:D31"/>
    <mergeCell ref="E30:F30"/>
    <mergeCell ref="G30:G31"/>
    <mergeCell ref="H30:I30"/>
    <mergeCell ref="J30:J31"/>
    <mergeCell ref="K30:L30"/>
    <mergeCell ref="M30:M31"/>
    <mergeCell ref="N30:O30"/>
    <mergeCell ref="Q30:Q31"/>
    <mergeCell ref="S30:S31"/>
    <mergeCell ref="T30:T31"/>
    <mergeCell ref="B31:C31"/>
    <mergeCell ref="E31:F31"/>
    <mergeCell ref="H31:I31"/>
    <mergeCell ref="K31:L31"/>
    <mergeCell ref="N31:O31"/>
    <mergeCell ref="A33:O33"/>
    <mergeCell ref="A35:D35"/>
    <mergeCell ref="A37:C38"/>
    <mergeCell ref="Q37:Q38"/>
    <mergeCell ref="R37:R38"/>
    <mergeCell ref="S37:S38"/>
    <mergeCell ref="A40:O40"/>
    <mergeCell ref="Q40:Q41"/>
    <mergeCell ref="S40:S41"/>
    <mergeCell ref="A41:O41"/>
  </mergeCells>
  <conditionalFormatting sqref="A8:A30 D8:D30 G8:G30 J8:J30 M8:M30 Q8:Q31">
    <cfRule type="cellIs" priority="1" dxfId="0" operator="greaterThanOrEqual" stopIfTrue="1">
      <formula>0</formula>
    </cfRule>
  </conditionalFormatting>
  <conditionalFormatting sqref="B8 B10 B12 B14 B16 B18 B20 B22 B24 B26 B28 B30 E8 E10 E12 E14 E16 E18 E20 E22 E24 E26 E28 E30 H8 H10 H12 H14 H16 H18 H20 H22 H24 H26 H28 H30 K8 K10 K12 K14 K16 K18 K20 K22 K24 K26 K28 K30 N8 N10 N12 N14 N16 N18 N20 N22 N24 N26 N28 N30">
    <cfRule type="expression" priority="2" dxfId="5" stopIfTrue="1">
      <formula>IF(AND(ISNUMBER(A8),B8="école"),TRUE)</formula>
    </cfRule>
    <cfRule type="expression" priority="3" dxfId="5" stopIfTrue="1">
      <formula>IF(AND(ISNUMBER(A8),B8&lt;&gt;"école"),TRUE)</formula>
    </cfRule>
    <cfRule type="expression" priority="4" dxfId="4" stopIfTrue="1">
      <formula>IF(COUNT(A8)=0,TRUE)</formula>
    </cfRule>
  </conditionalFormatting>
  <conditionalFormatting sqref="B9 B11 B13 B15 B17 B19 B21 B23 B25 B27 B29 B31 E9 E11 E13 E15 E17 E19 E21 E23 E25 E27 E29 E31 H9 H11 H13 H15 H17 H19 H21 H23 H25 H27 H29 H31 K9 K11 K13 K15 K17 K19 K21 K23 K25 K27 K29 K31 N9 N11 N13 N15 N17 N19 N21 N23 N25 N27 N29 N31">
    <cfRule type="expression" priority="5" dxfId="8" stopIfTrue="1">
      <formula>IF(A8=DIMANCHEDEPAQUES(YEAR(A8))+39,TRUE)</formula>
    </cfRule>
    <cfRule type="expression" priority="6" dxfId="8" stopIfTrue="1">
      <formula>IF(AND(A8=DIMANCHEDEPAQUES(YEAR(A8))+40,$U$1="vaqué"),TRUE)</formula>
    </cfRule>
    <cfRule type="expression" priority="7" dxfId="8" stopIfTrue="1">
      <formula>IF(A8=DIMANCHEDEPAQUES(YEAR(A8))+50,TRUE)</formula>
    </cfRule>
    <cfRule type="expression" priority="8" dxfId="8" stopIfTrue="1">
      <formula>IF(A8=DIMANCHEDEPAQUES(YEAR(A8))+1,TRUE)</formula>
    </cfRule>
    <cfRule type="expression" priority="9" dxfId="8" stopIfTrue="1">
      <formula>IF(A8=DATE(YEAR(A8),5,1),TRUE)</formula>
    </cfRule>
    <cfRule type="expression" priority="10" dxfId="8" stopIfTrue="1">
      <formula>IF(A8=DATE(YEAR(A8),5,8),TRUE)</formula>
    </cfRule>
  </conditionalFormatting>
  <conditionalFormatting sqref="S8:S30">
    <cfRule type="expression" priority="11" dxfId="1" stopIfTrue="1">
      <formula>IF(AND(ISNUMBER(R9),R9&gt;0),TRUE)</formula>
    </cfRule>
    <cfRule type="expression" priority="12" dxfId="2" stopIfTrue="1">
      <formula>IF(OR(AND(Q8=0,R9&lt;=0),AND(COUNT(A8,D8,G8,J8,M8)&gt;0,Q8&gt;0,T8=0)),TRUE)</formula>
    </cfRule>
    <cfRule type="expression" priority="13" dxfId="3" stopIfTrue="1">
      <formula>IF(AND(COUNT(A8,D8,G8,J8,M8)&lt;5,Q8&gt;0,R9=0),TRUE)</formula>
    </cfRule>
  </conditionalFormatting>
  <conditionalFormatting sqref="S31">
    <cfRule type="expression" priority="14" dxfId="4" stopIfTrue="1">
      <formula>IF($M21+3&gt;$K$6,TRUE)</formula>
    </cfRule>
  </conditionalFormatting>
  <conditionalFormatting sqref="S33">
    <cfRule type="expression" priority="15" dxfId="1" stopIfTrue="1">
      <formula>IF(R33&gt;0,TRUE)</formula>
    </cfRule>
    <cfRule type="expression" priority="16" dxfId="2" stopIfTrue="1">
      <formula>IF(R33&lt;=0,TRUE)</formula>
    </cfRule>
  </conditionalFormatting>
  <conditionalFormatting sqref="S35">
    <cfRule type="expression" priority="17" dxfId="1" stopIfTrue="1">
      <formula>IF(R35&gt;0,TRUE)</formula>
    </cfRule>
    <cfRule type="cellIs" priority="18" dxfId="1" operator="equal" stopIfTrue="1">
      <formula>"Erreur de récupération"</formula>
    </cfRule>
    <cfRule type="expression" priority="19" dxfId="2" stopIfTrue="1">
      <formula>IF(R35&lt;=0,TRUE)</formula>
    </cfRule>
  </conditionalFormatting>
  <conditionalFormatting sqref="S37:S38">
    <cfRule type="expression" priority="20" dxfId="1" stopIfTrue="1">
      <formula>IF(R37&gt;R35,TRUE)</formula>
    </cfRule>
    <cfRule type="expression" priority="21" dxfId="2" stopIfTrue="1">
      <formula>IF(R37&lt;=R35,TRUE)</formula>
    </cfRule>
  </conditionalFormatting>
  <conditionalFormatting sqref="S40">
    <cfRule type="expression" priority="22" dxfId="1" stopIfTrue="1">
      <formula>IF(R40&lt;&gt;0,TRUE)</formula>
    </cfRule>
    <cfRule type="expression" priority="23" dxfId="2" stopIfTrue="1">
      <formula>IF(R40=0,TRUE)</formula>
    </cfRule>
  </conditionalFormatting>
  <conditionalFormatting sqref="U2">
    <cfRule type="expression" priority="24" dxfId="3" stopIfTrue="1">
      <formula>IF(SUM(T8:T30)&gt;0,TRUE)</formula>
    </cfRule>
  </conditionalFormatting>
  <dataValidations count="7">
    <dataValidation type="time" allowBlank="1" showErrorMessage="1" errorTitle="Erreur de saisie" error="Soit le format horaire n'est pas respecté, soit l'horaire saisi est ... impossible pour une journée..." sqref="P21 P23 P25 P27 P29 P31 F35 I35 L35">
      <formula1>0.041666666666666664</formula1>
      <formula2>0.25</formula2>
    </dataValidation>
    <dataValidation type="time" operator="lessThanOrEqual" allowBlank="1" showErrorMessage="1" errorTitle="Erreur de saisie ?" error="Soit le format horaire (h:mm) n'est pas respecté...&#10;Soit l'horaire saisi est ... impossible pour une journée..." sqref="B21:C21 E21:F21 H21:I21 K21:L21 N21:O21 B23:C23 E23:F23 H23:I23 K23:L23 N23:O23 B25:C25 E25:F25 H25:I25 K25:L25 N25:O25 B27:C27 E27:F27 H27:I27 K27:L27 N27:O27 B29:C29 E29:F29 H29:I29 K29:L29 N29:O29 B31:C31 E31:F31 H31:I31 K31:L31 N31:O31">
      <formula1>0.2916666666666667</formula1>
    </dataValidation>
    <dataValidation type="date" allowBlank="1" showInputMessage="1" showErrorMessage="1" promptTitle="Date" prompt="Saisir la date au format : jj/mm/aa ou jj/mm/aaaa" errorTitle="Erreur de saisie ?" error="Le format de date (jj/mm/aa) n'a pas été respecté" sqref="E38 H38 K38 N38">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0;Soit le format horaire (hh:mm) n'a pas été respecté" sqref="F38 I38 L38 O38">
      <formula1>24:0:0</formula1>
    </dataValidation>
    <dataValidation type="time" operator="lessThanOrEqual" allowBlank="1" showInputMessage="1" showErrorMessage="1" promptTitle="Jour Férié" prompt="Comptabiliser :&#10;- soit le nombre d’heures de l’école de rattachement &#10;- soit celui de l’école où est effectué le remplacement si celui-ci dure toute la semaine ou bien s’il est encadré par 2 jours de remplacement dans la même école." errorTitle="Erreur de saisie ?" error="Soit le format horaire (h:mm) n'est pas respecté...&#10;Soit l'horaire saisi est impossible pour une journée..." sqref="O9 L11 C15">
      <formula1>0.2916666666666667</formula1>
    </dataValidation>
    <dataValidation type="time" operator="lessThanOrEqual" allowBlank="1" showErrorMessage="1" errorTitle="Erreur de saisie ?" error="Soit le format horaire (h:mm)  n'est pas respecté...&#10;Soit l'horaire saisi est ... impossible pour une journée..." sqref="B9:C9 E9:F9 H9:I9 K9:L9 N9 B11:C11 E11:F11 H11:I11 K11 N11 B13:C13 E13:F13 H13:I13 K13:L13 N13:O13 B15 E15:F15 H15:I15 K15:L15 N15:O15 B17:C17 E17:F17 H17:I17 K17:L17 N17:O17 B19:C19 E19:F19 H19:I19 K19:L19 N19:O19">
      <formula1>0.2916666666666667</formula1>
    </dataValidation>
    <dataValidation type="time" operator="lessThanOrEqual" allowBlank="1" showInputMessage="1" showErrorMessage="1" promptTitle="Pont" prompt="Comptabiliser :&#10;- soit le nombre d’heures de l’école de rattachement &#10;- soit celui de l’école où est effectué le remplacement si celui-ci dure toute la semaine ou bien s’il est encadré par 2 jours de remplacement dans la même école." errorTitle="Erreur de saisie ?" error="Soit le format horaire (h:mm) n'est pas respecté...&#10;Soit l'horaire saisi est impossible pour une journée..." sqref="O11">
      <formula1>0.2916666666666667</formula1>
    </dataValidation>
  </dataValidations>
  <printOptions horizontalCentered="1"/>
  <pageMargins left="0.39375" right="0.39375" top="0.5902777777777778" bottom="0.5902777777777778" header="0.5118055555555555" footer="0.5118055555555555"/>
  <pageSetup fitToHeight="1" fitToWidth="1"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D44"/>
  <sheetViews>
    <sheetView showGridLines="0" workbookViewId="0" topLeftCell="F1">
      <selection activeCell="AC2" sqref="AC2"/>
    </sheetView>
  </sheetViews>
  <sheetFormatPr defaultColWidth="12.57421875" defaultRowHeight="12.75"/>
  <cols>
    <col min="1" max="1" width="21.140625" style="0" customWidth="1"/>
    <col min="2" max="2" width="15.140625" style="0" customWidth="1"/>
    <col min="3" max="4" width="2.57421875" style="0" customWidth="1"/>
    <col min="5" max="5" width="8.7109375" style="0" customWidth="1"/>
    <col min="6" max="6" width="2.57421875" style="0" customWidth="1"/>
    <col min="7" max="7" width="8.7109375" style="0" customWidth="1"/>
    <col min="8" max="8" width="2.57421875" style="0" customWidth="1"/>
    <col min="9" max="9" width="8.7109375" style="0" customWidth="1"/>
    <col min="10" max="12" width="3.140625" style="0" customWidth="1"/>
    <col min="13" max="13" width="8.7109375" style="0" customWidth="1"/>
    <col min="14" max="14" width="2.57421875" style="0" customWidth="1"/>
    <col min="15" max="15" width="8.7109375" style="0" customWidth="1"/>
    <col min="16" max="16" width="2.57421875" style="0" customWidth="1"/>
    <col min="17" max="17" width="8.7109375" style="0" customWidth="1"/>
    <col min="18" max="20" width="2.57421875" style="0" customWidth="1"/>
    <col min="21" max="21" width="8.7109375" style="0" customWidth="1"/>
    <col min="22" max="22" width="2.57421875" style="0" customWidth="1"/>
    <col min="23" max="23" width="8.7109375" style="0" customWidth="1"/>
    <col min="24" max="24" width="2.57421875" style="0" customWidth="1"/>
    <col min="25" max="25" width="8.7109375" style="0" customWidth="1"/>
    <col min="26" max="28" width="2.57421875" style="0" customWidth="1"/>
    <col min="29" max="29" width="26.7109375" style="0" customWidth="1"/>
    <col min="30" max="30" width="2.57421875" style="0" customWidth="1"/>
    <col min="31" max="16384" width="11.57421875" style="0" customWidth="1"/>
  </cols>
  <sheetData>
    <row r="1" spans="1:30" ht="12.75" customHeight="1">
      <c r="A1" s="144" t="s">
        <v>30</v>
      </c>
      <c r="B1" s="145" t="str">
        <f>'Période 1'!D6</f>
        <v>Zone A</v>
      </c>
      <c r="D1" s="146" t="s">
        <v>31</v>
      </c>
      <c r="E1" s="146"/>
      <c r="F1" s="146"/>
      <c r="G1" s="146"/>
      <c r="H1" s="146"/>
      <c r="I1" s="146"/>
      <c r="J1" s="146"/>
      <c r="K1" s="146"/>
      <c r="L1" s="146"/>
      <c r="M1" s="146"/>
      <c r="N1" s="146"/>
      <c r="O1" s="146"/>
      <c r="P1" s="146"/>
      <c r="Q1" s="146"/>
      <c r="R1" s="146"/>
      <c r="S1" s="146"/>
      <c r="T1" s="146"/>
      <c r="U1" s="146"/>
      <c r="V1" s="146"/>
      <c r="W1" s="146"/>
      <c r="X1" s="146"/>
      <c r="Y1" s="146"/>
      <c r="Z1" s="146"/>
      <c r="AB1" s="147"/>
      <c r="AC1" s="148" t="s">
        <v>32</v>
      </c>
      <c r="AD1" s="149"/>
    </row>
    <row r="2" spans="1:30" ht="12.75">
      <c r="A2" s="150" t="s">
        <v>33</v>
      </c>
      <c r="B2" s="151" t="str">
        <f>'Période 1'!A6</f>
        <v>2016-2017</v>
      </c>
      <c r="D2" s="146"/>
      <c r="E2" s="146"/>
      <c r="F2" s="146"/>
      <c r="G2" s="146"/>
      <c r="H2" s="146"/>
      <c r="I2" s="146"/>
      <c r="J2" s="146"/>
      <c r="K2" s="146"/>
      <c r="L2" s="146"/>
      <c r="M2" s="146"/>
      <c r="N2" s="146"/>
      <c r="O2" s="146"/>
      <c r="P2" s="146"/>
      <c r="Q2" s="146"/>
      <c r="R2" s="146"/>
      <c r="S2" s="146"/>
      <c r="T2" s="146"/>
      <c r="U2" s="146"/>
      <c r="V2" s="146"/>
      <c r="W2" s="146"/>
      <c r="X2" s="146"/>
      <c r="Y2" s="146"/>
      <c r="Z2" s="146"/>
      <c r="AB2" s="152"/>
      <c r="AC2" s="153" t="s">
        <v>34</v>
      </c>
      <c r="AD2" s="154"/>
    </row>
    <row r="3" spans="4:30" ht="12.75">
      <c r="D3" s="155"/>
      <c r="E3" s="156" t="s">
        <v>35</v>
      </c>
      <c r="F3" s="156"/>
      <c r="G3" s="156"/>
      <c r="H3" s="156"/>
      <c r="I3" s="156"/>
      <c r="J3" s="149"/>
      <c r="L3" s="155"/>
      <c r="M3" s="156" t="s">
        <v>5</v>
      </c>
      <c r="N3" s="156"/>
      <c r="O3" s="156"/>
      <c r="P3" s="156"/>
      <c r="Q3" s="156"/>
      <c r="R3" s="149"/>
      <c r="T3" s="155"/>
      <c r="U3" s="156" t="s">
        <v>36</v>
      </c>
      <c r="V3" s="156"/>
      <c r="W3" s="156"/>
      <c r="X3" s="156"/>
      <c r="Y3" s="156"/>
      <c r="Z3" s="149"/>
      <c r="AB3" s="152"/>
      <c r="AC3" s="157" t="s">
        <v>37</v>
      </c>
      <c r="AD3" s="154"/>
    </row>
    <row r="4" spans="1:30" ht="12.75">
      <c r="A4" s="158" t="s">
        <v>38</v>
      </c>
      <c r="B4" s="158"/>
      <c r="C4" s="159"/>
      <c r="D4" s="152"/>
      <c r="E4" s="160" t="s">
        <v>6</v>
      </c>
      <c r="F4" s="161"/>
      <c r="G4" s="160" t="s">
        <v>39</v>
      </c>
      <c r="H4" s="162"/>
      <c r="I4" s="160" t="s">
        <v>40</v>
      </c>
      <c r="J4" s="163"/>
      <c r="K4" s="75"/>
      <c r="L4" s="164"/>
      <c r="M4" s="160" t="s">
        <v>41</v>
      </c>
      <c r="N4" s="161"/>
      <c r="O4" s="160" t="s">
        <v>42</v>
      </c>
      <c r="P4" s="162"/>
      <c r="Q4" s="160" t="s">
        <v>43</v>
      </c>
      <c r="R4" s="163"/>
      <c r="S4" s="98"/>
      <c r="T4" s="164"/>
      <c r="U4" s="160" t="s">
        <v>41</v>
      </c>
      <c r="V4" s="161"/>
      <c r="W4" s="160" t="s">
        <v>42</v>
      </c>
      <c r="X4" s="162"/>
      <c r="Y4" s="160" t="s">
        <v>43</v>
      </c>
      <c r="Z4" s="163"/>
      <c r="AB4" s="152"/>
      <c r="AC4" s="165" t="s">
        <v>44</v>
      </c>
      <c r="AD4" s="154"/>
    </row>
    <row r="5" spans="1:30" ht="12.75">
      <c r="A5" s="166" t="s">
        <v>45</v>
      </c>
      <c r="B5" s="167">
        <f>HLOOKUP(AnnéeChoisie,D$3:Z$16,3)</f>
        <v>42613</v>
      </c>
      <c r="C5" s="159"/>
      <c r="D5" s="168"/>
      <c r="E5" s="169">
        <v>42247</v>
      </c>
      <c r="F5" s="169"/>
      <c r="G5" s="169"/>
      <c r="H5" s="169"/>
      <c r="I5" s="169"/>
      <c r="J5" s="170"/>
      <c r="K5" s="171"/>
      <c r="L5" s="172"/>
      <c r="M5" s="169">
        <v>42613</v>
      </c>
      <c r="N5" s="169"/>
      <c r="O5" s="169"/>
      <c r="P5" s="169"/>
      <c r="Q5" s="169"/>
      <c r="R5" s="170"/>
      <c r="S5" s="173"/>
      <c r="T5" s="172"/>
      <c r="U5" s="169">
        <v>42979</v>
      </c>
      <c r="V5" s="169"/>
      <c r="W5" s="169"/>
      <c r="X5" s="169"/>
      <c r="Y5" s="169"/>
      <c r="Z5" s="174"/>
      <c r="AB5" s="152"/>
      <c r="AD5" s="154"/>
    </row>
    <row r="6" spans="1:30" ht="12.75">
      <c r="A6" s="166" t="s">
        <v>46</v>
      </c>
      <c r="B6" s="167">
        <f>HLOOKUP(AnnéeChoisie,D$3:Z$16,4)</f>
        <v>42614</v>
      </c>
      <c r="C6" s="175"/>
      <c r="D6" s="168"/>
      <c r="E6" s="176">
        <v>42248</v>
      </c>
      <c r="F6" s="176"/>
      <c r="G6" s="176"/>
      <c r="H6" s="176"/>
      <c r="I6" s="176"/>
      <c r="J6" s="170"/>
      <c r="K6" s="171"/>
      <c r="L6" s="172"/>
      <c r="M6" s="176">
        <v>42614</v>
      </c>
      <c r="N6" s="176"/>
      <c r="O6" s="176"/>
      <c r="P6" s="176"/>
      <c r="Q6" s="176"/>
      <c r="R6" s="170"/>
      <c r="S6" s="173"/>
      <c r="T6" s="172"/>
      <c r="U6" s="176">
        <v>42982</v>
      </c>
      <c r="V6" s="176"/>
      <c r="W6" s="176"/>
      <c r="X6" s="176"/>
      <c r="Y6" s="176"/>
      <c r="Z6" s="174"/>
      <c r="AB6" s="152"/>
      <c r="AC6" s="177"/>
      <c r="AD6" s="154"/>
    </row>
    <row r="7" spans="1:30" ht="12.75" customHeight="1">
      <c r="A7" s="166" t="s">
        <v>47</v>
      </c>
      <c r="B7" s="167">
        <f>HLOOKUP(AnnéeChoisie,D$3:Z$16,5)</f>
        <v>42662</v>
      </c>
      <c r="C7" s="175"/>
      <c r="D7" s="178"/>
      <c r="E7" s="176">
        <v>42294</v>
      </c>
      <c r="F7" s="176"/>
      <c r="G7" s="176"/>
      <c r="H7" s="176"/>
      <c r="I7" s="176"/>
      <c r="J7" s="170"/>
      <c r="K7" s="171"/>
      <c r="L7" s="179"/>
      <c r="M7" s="176">
        <v>42662</v>
      </c>
      <c r="N7" s="176"/>
      <c r="O7" s="176"/>
      <c r="P7" s="176"/>
      <c r="Q7" s="176"/>
      <c r="R7" s="170"/>
      <c r="S7" s="173"/>
      <c r="T7" s="179"/>
      <c r="U7" s="176">
        <v>43029</v>
      </c>
      <c r="V7" s="176"/>
      <c r="W7" s="176"/>
      <c r="X7" s="176"/>
      <c r="Y7" s="176"/>
      <c r="Z7" s="174"/>
      <c r="AB7" s="152"/>
      <c r="AC7" s="180" t="s">
        <v>48</v>
      </c>
      <c r="AD7" s="154"/>
    </row>
    <row r="8" spans="1:30" ht="12.75">
      <c r="A8" s="166" t="s">
        <v>49</v>
      </c>
      <c r="B8" s="167">
        <f>HLOOKUP(AnnéeChoisie,D$3:Z$16,6)</f>
        <v>42677</v>
      </c>
      <c r="C8" s="175"/>
      <c r="D8" s="178"/>
      <c r="E8" s="176">
        <v>42310</v>
      </c>
      <c r="F8" s="176"/>
      <c r="G8" s="176"/>
      <c r="H8" s="176"/>
      <c r="I8" s="176"/>
      <c r="J8" s="170"/>
      <c r="K8" s="171"/>
      <c r="L8" s="179"/>
      <c r="M8" s="176">
        <v>42677</v>
      </c>
      <c r="N8" s="176"/>
      <c r="O8" s="176"/>
      <c r="P8" s="176"/>
      <c r="Q8" s="176"/>
      <c r="R8" s="170"/>
      <c r="S8" s="173"/>
      <c r="T8" s="179"/>
      <c r="U8" s="176">
        <v>43045</v>
      </c>
      <c r="V8" s="176"/>
      <c r="W8" s="176"/>
      <c r="X8" s="176"/>
      <c r="Y8" s="176"/>
      <c r="Z8" s="174"/>
      <c r="AB8" s="152"/>
      <c r="AC8" s="180"/>
      <c r="AD8" s="154"/>
    </row>
    <row r="9" spans="1:30" ht="12.75">
      <c r="A9" s="166" t="s">
        <v>50</v>
      </c>
      <c r="B9" s="167">
        <f>HLOOKUP(AnnéeChoisie,D$3:Z$16,7)</f>
        <v>42721</v>
      </c>
      <c r="C9" s="175"/>
      <c r="D9" s="178"/>
      <c r="E9" s="176">
        <v>42357</v>
      </c>
      <c r="F9" s="176"/>
      <c r="G9" s="176"/>
      <c r="H9" s="176"/>
      <c r="I9" s="176"/>
      <c r="J9" s="170"/>
      <c r="K9" s="171"/>
      <c r="L9" s="179"/>
      <c r="M9" s="176">
        <v>42721</v>
      </c>
      <c r="N9" s="176"/>
      <c r="O9" s="176"/>
      <c r="P9" s="176"/>
      <c r="Q9" s="176"/>
      <c r="R9" s="170"/>
      <c r="S9" s="173"/>
      <c r="T9" s="179"/>
      <c r="U9" s="176">
        <v>43092</v>
      </c>
      <c r="V9" s="176"/>
      <c r="W9" s="176"/>
      <c r="X9" s="176"/>
      <c r="Y9" s="176"/>
      <c r="Z9" s="174"/>
      <c r="AB9" s="152"/>
      <c r="AC9" s="180"/>
      <c r="AD9" s="154"/>
    </row>
    <row r="10" spans="1:30" ht="12.75">
      <c r="A10" s="166" t="s">
        <v>51</v>
      </c>
      <c r="B10" s="167">
        <f>HLOOKUP(AnnéeChoisie,D$3:Z$16,8)</f>
        <v>42738</v>
      </c>
      <c r="C10" s="175"/>
      <c r="D10" s="178"/>
      <c r="E10" s="176">
        <v>42373</v>
      </c>
      <c r="F10" s="176"/>
      <c r="G10" s="176"/>
      <c r="H10" s="176"/>
      <c r="I10" s="176"/>
      <c r="J10" s="170"/>
      <c r="K10" s="171"/>
      <c r="L10" s="179"/>
      <c r="M10" s="176">
        <v>42738</v>
      </c>
      <c r="N10" s="176"/>
      <c r="O10" s="176"/>
      <c r="P10" s="176"/>
      <c r="Q10" s="176"/>
      <c r="R10" s="170"/>
      <c r="S10" s="173"/>
      <c r="T10" s="179"/>
      <c r="U10" s="176">
        <v>43108</v>
      </c>
      <c r="V10" s="176"/>
      <c r="W10" s="176"/>
      <c r="X10" s="176"/>
      <c r="Y10" s="176"/>
      <c r="Z10" s="174"/>
      <c r="AB10" s="152"/>
      <c r="AC10" s="180"/>
      <c r="AD10" s="154"/>
    </row>
    <row r="11" spans="1:30" ht="12.75">
      <c r="A11" s="166" t="s">
        <v>52</v>
      </c>
      <c r="B11" s="181">
        <f>IF(AND(AnnéeChoisie=E$3,ZoneChoisie=E$4),E11,IF(AND(AnnéeChoisie=E$3,ZoneChoisie=G$4),G11,IF(AND(AnnéeChoisie=E$3,ZoneChoisie=I$4),I11,IF(AND(AnnéeChoisie=M$3,ZoneChoisie=M$4),M11,IF(AND(AnnéeChoisie=M$3,ZoneChoisie=O$4),O11,IF(AND(AnnéeChoisie=M$3,ZoneChoisie=Q$4),Q11,IF(AND(AnnéeChoisie=U$3,ZoneChoisie=U$4),U11,IF(AND(AnnéeChoisie=U$3,ZoneChoisie=W$4),W11,IF(AND(AnnéeChoisie=U$3,ZoneChoisie=Y$4),Y11)))))))))</f>
        <v>42784</v>
      </c>
      <c r="C11" s="175"/>
      <c r="D11" s="178"/>
      <c r="E11" s="182">
        <v>42413</v>
      </c>
      <c r="F11" s="183"/>
      <c r="G11" s="182">
        <v>42406</v>
      </c>
      <c r="H11" s="183"/>
      <c r="I11" s="182">
        <v>42420</v>
      </c>
      <c r="J11" s="170"/>
      <c r="K11" s="171"/>
      <c r="L11" s="179"/>
      <c r="M11" s="182">
        <v>42784</v>
      </c>
      <c r="N11" s="183"/>
      <c r="O11" s="182">
        <v>42777</v>
      </c>
      <c r="P11" s="183"/>
      <c r="Q11" s="182">
        <v>42770</v>
      </c>
      <c r="R11" s="170"/>
      <c r="S11" s="173"/>
      <c r="T11" s="179"/>
      <c r="U11" s="182">
        <v>43141</v>
      </c>
      <c r="V11" s="183"/>
      <c r="W11" s="182">
        <v>43155</v>
      </c>
      <c r="X11" s="183"/>
      <c r="Y11" s="182">
        <v>43148</v>
      </c>
      <c r="Z11" s="174"/>
      <c r="AB11" s="152"/>
      <c r="AC11" s="180"/>
      <c r="AD11" s="154"/>
    </row>
    <row r="12" spans="1:30" ht="12.75">
      <c r="A12" s="166" t="s">
        <v>53</v>
      </c>
      <c r="B12" s="181">
        <f>IF(AND(AnnéeChoisie=E$3,ZoneChoisie=E$4),E12,IF(AND(AnnéeChoisie=E$3,ZoneChoisie=G$4),G12,IF(AND(AnnéeChoisie=E$3,ZoneChoisie=I$4),I12,IF(AND(AnnéeChoisie=M$3,ZoneChoisie=M$4),M12,IF(AND(AnnéeChoisie=M$3,ZoneChoisie=O$4),O12,IF(AND(AnnéeChoisie=M$3,ZoneChoisie=Q$4),Q12,IF(AND(AnnéeChoisie=U$3,ZoneChoisie=U$4),U12,IF(AND(AnnéeChoisie=U$3,ZoneChoisie=W$4),W12,IF(AND(AnnéeChoisie=U$3,ZoneChoisie=Y$4),Y12)))))))))</f>
        <v>42800</v>
      </c>
      <c r="C12" s="175"/>
      <c r="D12" s="178"/>
      <c r="E12" s="182">
        <v>42429</v>
      </c>
      <c r="F12" s="183"/>
      <c r="G12" s="182">
        <v>42422</v>
      </c>
      <c r="H12" s="183"/>
      <c r="I12" s="182">
        <v>42436</v>
      </c>
      <c r="J12" s="170"/>
      <c r="K12" s="171"/>
      <c r="L12" s="179"/>
      <c r="M12" s="182">
        <v>42800</v>
      </c>
      <c r="N12" s="183"/>
      <c r="O12" s="182">
        <v>42793</v>
      </c>
      <c r="P12" s="183"/>
      <c r="Q12" s="182">
        <v>42786</v>
      </c>
      <c r="R12" s="170"/>
      <c r="S12" s="173"/>
      <c r="T12" s="179"/>
      <c r="U12" s="182">
        <v>43157</v>
      </c>
      <c r="V12" s="183"/>
      <c r="W12" s="182">
        <v>43171</v>
      </c>
      <c r="X12" s="183"/>
      <c r="Y12" s="182">
        <v>43164</v>
      </c>
      <c r="Z12" s="174"/>
      <c r="AB12" s="152"/>
      <c r="AC12" s="180"/>
      <c r="AD12" s="154"/>
    </row>
    <row r="13" spans="1:30" ht="12.75">
      <c r="A13" s="166" t="s">
        <v>54</v>
      </c>
      <c r="B13" s="181">
        <f>IF(AND(AnnéeChoisie=E$3,ZoneChoisie=E$4),E13,IF(AND(AnnéeChoisie=E$3,ZoneChoisie=G$4),G13,IF(AND(AnnéeChoisie=E$3,ZoneChoisie=I$4),I13,IF(AND(AnnéeChoisie=M$3,ZoneChoisie=M$4),M13,IF(AND(AnnéeChoisie=M$3,ZoneChoisie=O$4),O13,IF(AND(AnnéeChoisie=M$3,ZoneChoisie=Q$4),Q13,IF(AND(AnnéeChoisie=U$3,ZoneChoisie=U$4),U13,IF(AND(AnnéeChoisie=U$3,ZoneChoisie=W$4),W13,IF(AND(AnnéeChoisie=U$3,ZoneChoisie=Y$4),Y13)))))))))</f>
        <v>42840</v>
      </c>
      <c r="C13" s="175"/>
      <c r="D13" s="178"/>
      <c r="E13" s="182">
        <v>42469</v>
      </c>
      <c r="F13" s="183"/>
      <c r="G13" s="182">
        <v>42462</v>
      </c>
      <c r="H13" s="183"/>
      <c r="I13" s="182">
        <v>42476</v>
      </c>
      <c r="J13" s="170"/>
      <c r="K13" s="171"/>
      <c r="L13" s="179"/>
      <c r="M13" s="182">
        <v>42840</v>
      </c>
      <c r="N13" s="183"/>
      <c r="O13" s="182">
        <v>42833</v>
      </c>
      <c r="P13" s="183"/>
      <c r="Q13" s="182">
        <v>42826</v>
      </c>
      <c r="R13" s="170"/>
      <c r="S13" s="173"/>
      <c r="T13" s="179"/>
      <c r="U13" s="182">
        <v>43197</v>
      </c>
      <c r="V13" s="183"/>
      <c r="W13" s="182">
        <v>43211</v>
      </c>
      <c r="X13" s="183"/>
      <c r="Y13" s="182">
        <v>43204</v>
      </c>
      <c r="Z13" s="174"/>
      <c r="AB13" s="152"/>
      <c r="AC13" s="180"/>
      <c r="AD13" s="154"/>
    </row>
    <row r="14" spans="1:30" ht="12.75">
      <c r="A14" s="166" t="s">
        <v>55</v>
      </c>
      <c r="B14" s="181">
        <f>IF(AND(AnnéeChoisie=E$3,ZoneChoisie=E$4),E14,IF(AND(AnnéeChoisie=E$3,ZoneChoisie=G$4),G14,IF(AND(AnnéeChoisie=E$3,ZoneChoisie=I$4),I14,IF(AND(AnnéeChoisie=M$3,ZoneChoisie=M$4),M14,IF(AND(AnnéeChoisie=M$3,ZoneChoisie=O$4),O14,IF(AND(AnnéeChoisie=M$3,ZoneChoisie=Q$4),Q14,IF(AND(AnnéeChoisie=U$3,ZoneChoisie=U$4),U14,IF(AND(AnnéeChoisie=U$3,ZoneChoisie=W$4),W14,IF(AND(AnnéeChoisie=U$3,ZoneChoisie=Y$4),Y14)))))))))</f>
        <v>42857</v>
      </c>
      <c r="C14" s="159"/>
      <c r="D14" s="178"/>
      <c r="E14" s="182">
        <v>42485</v>
      </c>
      <c r="F14" s="183"/>
      <c r="G14" s="182">
        <v>42478</v>
      </c>
      <c r="H14" s="183"/>
      <c r="I14" s="182">
        <v>42492</v>
      </c>
      <c r="J14" s="170"/>
      <c r="K14" s="171"/>
      <c r="L14" s="179"/>
      <c r="M14" s="182">
        <v>42857</v>
      </c>
      <c r="N14" s="183"/>
      <c r="O14" s="182">
        <v>42849</v>
      </c>
      <c r="P14" s="183"/>
      <c r="Q14" s="182">
        <v>42843</v>
      </c>
      <c r="R14" s="170"/>
      <c r="S14" s="173"/>
      <c r="T14" s="179"/>
      <c r="U14" s="182">
        <v>43213</v>
      </c>
      <c r="V14" s="183"/>
      <c r="W14" s="182">
        <v>43227</v>
      </c>
      <c r="X14" s="183"/>
      <c r="Y14" s="182">
        <v>43220</v>
      </c>
      <c r="Z14" s="174"/>
      <c r="AB14" s="152"/>
      <c r="AC14" s="180"/>
      <c r="AD14" s="154"/>
    </row>
    <row r="15" spans="1:30" ht="12.75">
      <c r="A15" s="166" t="s">
        <v>56</v>
      </c>
      <c r="B15" s="184" t="str">
        <f>IF(AND(AnnéeChoisie=E$3,ZoneChoisie=E$4),E15,IF(AND(AnnéeChoisie=E$3,ZoneChoisie=G$4),G15,IF(AND(AnnéeChoisie=E$3,ZoneChoisie=I$4),I15,IF(AND(AnnéeChoisie=M$3,ZoneChoisie=M$4),M15,IF(AND(AnnéeChoisie=M$3,ZoneChoisie=O$4),O15,IF(AND(AnnéeChoisie=M$3,ZoneChoisie=Q$4),Q15,IF(AND(AnnéeChoisie=U$3,ZoneChoisie=U$4),U15,IF(AND(AnnéeChoisie=U$3,ZoneChoisie=W$4),W15,IF(AND(AnnéeChoisie=U$3,ZoneChoisie=Y$4),Y15)))))))))</f>
        <v>vaqué</v>
      </c>
      <c r="C15" s="159"/>
      <c r="D15" s="168"/>
      <c r="E15" s="185" t="s">
        <v>57</v>
      </c>
      <c r="F15" s="186"/>
      <c r="G15" s="185" t="s">
        <v>57</v>
      </c>
      <c r="H15" s="186"/>
      <c r="I15" s="185" t="s">
        <v>57</v>
      </c>
      <c r="J15" s="170"/>
      <c r="K15" s="171"/>
      <c r="L15" s="172"/>
      <c r="M15" s="185" t="s">
        <v>57</v>
      </c>
      <c r="N15" s="186"/>
      <c r="O15" s="185" t="s">
        <v>57</v>
      </c>
      <c r="P15" s="186"/>
      <c r="Q15" s="185" t="s">
        <v>57</v>
      </c>
      <c r="R15" s="170"/>
      <c r="S15" s="173"/>
      <c r="T15" s="172"/>
      <c r="U15" s="185" t="s">
        <v>58</v>
      </c>
      <c r="V15" s="186"/>
      <c r="W15" s="185" t="s">
        <v>58</v>
      </c>
      <c r="X15" s="186"/>
      <c r="Y15" s="185" t="s">
        <v>58</v>
      </c>
      <c r="Z15" s="174"/>
      <c r="AB15" s="152"/>
      <c r="AC15" s="180"/>
      <c r="AD15" s="154"/>
    </row>
    <row r="16" spans="1:30" ht="12.75">
      <c r="A16" s="187" t="s">
        <v>59</v>
      </c>
      <c r="B16" s="188">
        <f>HLOOKUP(AnnéeChoisie,D$3:Z$16,14)</f>
        <v>42924</v>
      </c>
      <c r="D16" s="168"/>
      <c r="E16" s="176">
        <v>42556</v>
      </c>
      <c r="F16" s="176"/>
      <c r="G16" s="176"/>
      <c r="H16" s="176"/>
      <c r="I16" s="176"/>
      <c r="J16" s="170"/>
      <c r="K16" s="171"/>
      <c r="L16" s="172"/>
      <c r="M16" s="176">
        <v>42924</v>
      </c>
      <c r="N16" s="176"/>
      <c r="O16" s="176"/>
      <c r="P16" s="176"/>
      <c r="Q16" s="176"/>
      <c r="R16" s="170"/>
      <c r="S16" s="173"/>
      <c r="T16" s="172"/>
      <c r="U16" s="176">
        <v>43288</v>
      </c>
      <c r="V16" s="176"/>
      <c r="W16" s="176"/>
      <c r="X16" s="176"/>
      <c r="Y16" s="176"/>
      <c r="Z16" s="174"/>
      <c r="AB16" s="152"/>
      <c r="AC16" s="180"/>
      <c r="AD16" s="154"/>
    </row>
    <row r="17" spans="2:30" ht="12.75">
      <c r="B17" s="189"/>
      <c r="D17" s="190"/>
      <c r="E17" s="191"/>
      <c r="F17" s="191"/>
      <c r="G17" s="191"/>
      <c r="H17" s="191"/>
      <c r="I17" s="191"/>
      <c r="J17" s="192"/>
      <c r="L17" s="190"/>
      <c r="M17" s="191"/>
      <c r="N17" s="191"/>
      <c r="O17" s="191"/>
      <c r="P17" s="191"/>
      <c r="Q17" s="191"/>
      <c r="R17" s="192"/>
      <c r="T17" s="190"/>
      <c r="U17" s="191"/>
      <c r="V17" s="191"/>
      <c r="W17" s="191"/>
      <c r="X17" s="191"/>
      <c r="Y17" s="191"/>
      <c r="Z17" s="192"/>
      <c r="AB17" s="190"/>
      <c r="AC17" s="191"/>
      <c r="AD17" s="192"/>
    </row>
    <row r="18" spans="1:2" ht="12.75" customHeight="1">
      <c r="A18" s="193" t="s">
        <v>60</v>
      </c>
      <c r="B18" s="193"/>
    </row>
    <row r="19" spans="1:30" ht="12.75" customHeight="1">
      <c r="A19" s="193"/>
      <c r="B19" s="193"/>
      <c r="D19" s="194" t="s">
        <v>61</v>
      </c>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row>
    <row r="20" spans="1:30" ht="12.75">
      <c r="A20" s="195" t="str">
        <f>IF(ISTEXT(E3),E3,"")</f>
        <v>2015-2016</v>
      </c>
      <c r="B20" s="195"/>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row>
    <row r="21" spans="1:30" ht="12.75">
      <c r="A21" s="195" t="str">
        <f>M3</f>
        <v>2016-2017</v>
      </c>
      <c r="B21" s="195"/>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row>
    <row r="22" spans="1:30" ht="12.75">
      <c r="A22" s="196" t="str">
        <f>U3</f>
        <v>2017-2018</v>
      </c>
      <c r="B22" s="196"/>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row>
    <row r="23" spans="4:30" ht="12.75">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row>
    <row r="24" spans="1:30" ht="12.75">
      <c r="A24" s="197" t="s">
        <v>62</v>
      </c>
      <c r="B24" s="197"/>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row>
    <row r="25" spans="1:30" ht="12.75">
      <c r="A25" s="198" t="s">
        <v>63</v>
      </c>
      <c r="B25" s="199">
        <f>DATE(YEAR($B$5),11,11)</f>
        <v>42685</v>
      </c>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row>
    <row r="26" spans="1:30" ht="12.75">
      <c r="A26" s="198" t="s">
        <v>64</v>
      </c>
      <c r="B26" s="199">
        <f>DIMANCHEDEPAQUES(YEAR($B$5+150))+39</f>
        <v>42880</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row>
    <row r="27" spans="1:30" ht="12.75">
      <c r="A27" s="198" t="s">
        <v>65</v>
      </c>
      <c r="B27" s="199">
        <f>DIMANCHEDEPAQUES(YEAR($B$5+150))+40</f>
        <v>42881</v>
      </c>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row>
    <row r="28" spans="1:30" ht="12.75">
      <c r="A28" s="198" t="s">
        <v>66</v>
      </c>
      <c r="B28" s="199">
        <f>DATE(YEAR($B$5+150),8,15)</f>
        <v>42962</v>
      </c>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row>
    <row r="29" spans="1:30" ht="12.75">
      <c r="A29" s="198" t="s">
        <v>67</v>
      </c>
      <c r="B29" s="199">
        <f>DATE(YEAR($B$5+150),5,1)</f>
        <v>42856</v>
      </c>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row>
    <row r="30" spans="1:30" ht="12.75">
      <c r="A30" s="198" t="s">
        <v>68</v>
      </c>
      <c r="B30" s="199">
        <f>DATE(YEAR($B$5+150),7,14)</f>
        <v>42930</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row>
    <row r="31" spans="1:30" ht="12.75">
      <c r="A31" s="198" t="s">
        <v>69</v>
      </c>
      <c r="B31" s="199">
        <f>DATE(YEAR($B$5+150),1,1)</f>
        <v>42736</v>
      </c>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row>
    <row r="32" spans="1:30" ht="12.75">
      <c r="A32" s="198" t="s">
        <v>70</v>
      </c>
      <c r="B32" s="199">
        <f>DATE(YEAR($B$5),12,25)</f>
        <v>42729</v>
      </c>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row>
    <row r="33" spans="1:30" ht="12.75">
      <c r="A33" s="198" t="s">
        <v>71</v>
      </c>
      <c r="B33" s="199">
        <f>DIMANCHEDEPAQUES(YEAR($B$5+150))</f>
        <v>42841</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row>
    <row r="34" spans="1:30" ht="12.75">
      <c r="A34" s="198" t="s">
        <v>72</v>
      </c>
      <c r="B34" s="199">
        <f>DIMANCHEDEPAQUES(YEAR($B$5+150))+1</f>
        <v>42842</v>
      </c>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row>
    <row r="35" spans="1:30" ht="12.75">
      <c r="A35" s="198" t="s">
        <v>73</v>
      </c>
      <c r="B35" s="199">
        <f>DIMANCHEDEPAQUES(YEAR($B$5+150))+49</f>
        <v>42890</v>
      </c>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row>
    <row r="36" spans="1:30" ht="12.75">
      <c r="A36" s="198" t="s">
        <v>74</v>
      </c>
      <c r="B36" s="199">
        <f>DIMANCHEDEPAQUES(YEAR($B$5+150))+50</f>
        <v>42891</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row>
    <row r="37" spans="1:30" ht="12.75" customHeight="1">
      <c r="A37" s="198" t="s">
        <v>75</v>
      </c>
      <c r="B37" s="199">
        <f>DATE(YEAR($B$5),11,1)</f>
        <v>42675</v>
      </c>
      <c r="D37" s="200" t="s">
        <v>76</v>
      </c>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row>
    <row r="38" spans="1:30" ht="12.75">
      <c r="A38" s="201" t="s">
        <v>77</v>
      </c>
      <c r="B38" s="202">
        <f>DATE(YEAR($B$5+150),5,8)</f>
        <v>42863</v>
      </c>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row>
    <row r="40" spans="1:30" ht="12.75" customHeight="1">
      <c r="A40" s="203" t="s">
        <v>78</v>
      </c>
      <c r="B40" s="203"/>
      <c r="D40" s="204" t="s">
        <v>79</v>
      </c>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row>
    <row r="41" spans="1:30" ht="12.75">
      <c r="A41" s="203"/>
      <c r="B41" s="203"/>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row>
    <row r="42" spans="1:30" ht="12.75">
      <c r="A42" s="203"/>
      <c r="B42" s="203"/>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row>
    <row r="43" spans="1:30" ht="12.75">
      <c r="A43" s="203"/>
      <c r="B43" s="203"/>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row>
    <row r="44" spans="1:30" ht="12.75">
      <c r="A44" s="203"/>
      <c r="B44" s="203"/>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row>
  </sheetData>
  <sheetProtection sheet="1"/>
  <mergeCells count="36">
    <mergeCell ref="D1:Z2"/>
    <mergeCell ref="E3:I3"/>
    <mergeCell ref="M3:Q3"/>
    <mergeCell ref="U3:Y3"/>
    <mergeCell ref="A4:B4"/>
    <mergeCell ref="E5:I5"/>
    <mergeCell ref="M5:Q5"/>
    <mergeCell ref="U5:Y5"/>
    <mergeCell ref="E6:I6"/>
    <mergeCell ref="M6:Q6"/>
    <mergeCell ref="U6:Y6"/>
    <mergeCell ref="E7:I7"/>
    <mergeCell ref="M7:Q7"/>
    <mergeCell ref="U7:Y7"/>
    <mergeCell ref="AC7:AC16"/>
    <mergeCell ref="E8:I8"/>
    <mergeCell ref="M8:Q8"/>
    <mergeCell ref="U8:Y8"/>
    <mergeCell ref="E9:I9"/>
    <mergeCell ref="M9:Q9"/>
    <mergeCell ref="U9:Y9"/>
    <mergeCell ref="E10:I10"/>
    <mergeCell ref="M10:Q10"/>
    <mergeCell ref="U10:Y10"/>
    <mergeCell ref="E16:I16"/>
    <mergeCell ref="M16:Q16"/>
    <mergeCell ref="U16:Y16"/>
    <mergeCell ref="A18:B19"/>
    <mergeCell ref="D19:AD36"/>
    <mergeCell ref="A20:B20"/>
    <mergeCell ref="A21:B21"/>
    <mergeCell ref="A22:B22"/>
    <mergeCell ref="A24:B24"/>
    <mergeCell ref="D37:AD38"/>
    <mergeCell ref="A40:B44"/>
    <mergeCell ref="D40:AD44"/>
  </mergeCells>
  <dataValidations count="13">
    <dataValidation operator="equal" allowBlank="1" showErrorMessage="1" sqref="A1 E5">
      <formula1>0</formula1>
    </dataValidation>
    <dataValidation operator="equal" allowBlank="1" showInputMessage="1" showErrorMessage="1" promptTitle="Zone académique" prompt="La zone affichée ici dépend du choix fait par l'utilisateur sur le premier onglet.&#10;Ne pas modifier cette valeur dans cette feuille-ci !" sqref="B1">
      <formula1>0</formula1>
    </dataValidation>
    <dataValidation operator="equal" allowBlank="1" showInputMessage="1" showErrorMessage="1" promptTitle="Année scolaire" prompt="L'année scolaire affichée ici dépend du choix fait par l'utilisateur dans le premier onglet.&#10;Ne pas modifier cette valeur dans cette feuille-ci !" sqref="B2">
      <formula1>0</formula1>
    </dataValidation>
    <dataValidation operator="equal" allowBlank="1" showInputMessage="1" showErrorMessage="1" promptTitle="Saisie des congés" prompt="Saisir les dates &quot;officielles&quot; des débuts et fins de périodes de vacances.&#10;Attention : bien mettre le &quot;samedi&quot; comme début des périodes...&#10;&#10;Pont de l'ascension :&#10;Si le vendredi de l'ascension est vaqué, il faut l'indiquer..." sqref="A4">
      <formula1>0</formula1>
    </dataValidation>
    <dataValidation type="list" operator="equal" showErrorMessage="1" sqref="E15">
      <formula1>"vaqué,non vaqué"</formula1>
    </dataValidation>
    <dataValidation type="list" operator="equal" showErrorMessage="1" sqref="G15">
      <formula1>"vaqué,non vaqué"</formula1>
    </dataValidation>
    <dataValidation type="list" operator="equal" showErrorMessage="1" sqref="I15">
      <formula1>"vaqué,non vaqué"</formula1>
    </dataValidation>
    <dataValidation type="list" operator="equal" showErrorMessage="1" sqref="M15">
      <formula1>"vaqué,non vaqué"</formula1>
    </dataValidation>
    <dataValidation type="list" operator="equal" showErrorMessage="1" sqref="O15">
      <formula1>"vaqué,non vaqué"</formula1>
    </dataValidation>
    <dataValidation type="list" operator="equal" showErrorMessage="1" sqref="Q15">
      <formula1>"vaqué,non vaqué"</formula1>
    </dataValidation>
    <dataValidation type="list" operator="equal" showErrorMessage="1" sqref="U15">
      <formula1>"vaqué,non vaqué"</formula1>
    </dataValidation>
    <dataValidation type="list" operator="equal" showErrorMessage="1" sqref="W15">
      <formula1>" vaqué,non vaqué"</formula1>
    </dataValidation>
    <dataValidation type="list" operator="equal" showErrorMessage="1" sqref="Y15">
      <formula1>"vaqué,non vaqué"</formula1>
    </dataValidation>
  </dataValidations>
  <hyperlinks>
    <hyperlink ref="AC3" r:id="rId1" display="snu07@snuipp.fr"/>
  </hyperlinks>
  <printOptions horizontalCentered="1"/>
  <pageMargins left="0.39375" right="0.39375" top="0.63125" bottom="0.39375" header="0.39375" footer="0.5118055555555555"/>
  <pageSetup fitToHeight="1" fitToWidth="1" horizontalDpi="300" verticalDpi="300" orientation="landscape" paperSize="9"/>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Mamin</dc:creator>
  <cp:keywords/>
  <dc:description/>
  <cp:lastModifiedBy/>
  <dcterms:created xsi:type="dcterms:W3CDTF">2015-08-05T10:03:55Z</dcterms:created>
  <dcterms:modified xsi:type="dcterms:W3CDTF">2016-09-14T12:29:08Z</dcterms:modified>
  <cp:category/>
  <cp:version/>
  <cp:contentType/>
  <cp:contentStatus/>
  <cp:revision>18</cp:revision>
</cp:coreProperties>
</file>